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<sst xmlns="http://schemas.openxmlformats.org/spreadsheetml/2006/main" count="701" uniqueCount="490">
  <si>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</si>
  <si>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</si>
  <si>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</si>
  <si>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</si>
  <si>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</si>
  <si>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</si>
  <si>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</si>
  <si>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</si>
  <si>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</si>
  <si>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</si>
  <si>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</si>
  <si>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</si>
  <si>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</si>
  <si>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</si>
  <si>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</si>
  <si>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</si>
  <si>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</si>
  <si>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</si>
  <si>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</si>
  <si>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</si>
  <si>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</si>
  <si>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</si>
  <si>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</si>
  <si>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</si>
  <si>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</si>
  <si>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</si>
  <si>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</si>
  <si>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</si>
  <si>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</si>
  <si>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</si>
  <si>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</si>
  <si>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</si>
  <si>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</si>
  <si>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</si>
  <si>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</si>
  <si>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</si>
  <si>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</si>
  <si>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</si>
  <si>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</si>
  <si>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</si>
  <si>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</si>
  <si>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</si>
  <si>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</si>
  <si>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</si>
  <si>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</si>
  <si>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</si>
  <si>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</si>
  <si>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</si>
  <si>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</si>
  <si>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</si>
  <si>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</si>
  <si>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</si>
  <si>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</si>
  <si>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</si>
  <si>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</si>
  <si>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</si>
  <si>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</si>
  <si>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</si>
  <si>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</si>
  <si>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</si>
  <si>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</si>
  <si>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</si>
  <si>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</si>
  <si>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</si>
  <si>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</si>
  <si>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</si>
  <si>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</si>
  <si>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</si>
  <si>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</si>
  <si>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</si>
  <si>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</si>
  <si>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</si>
  <si>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</si>
  <si>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</si>
  <si>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</si>
  <si>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</si>
  <si>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</si>
  <si>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</si>
  <si>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</si>
  <si>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</si>
  <si>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</si>
  <si>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</si>
  <si>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</si>
  <si>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</si>
  <si>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</si>
  <si>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</si>
  <si>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</si>
  <si>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</si>
  <si>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</si>
  <si>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</si>
  <si>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</si>
  <si>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</si>
  <si>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</si>
  <si>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</si>
  <si>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</si>
  <si>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</si>
  <si>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</si>
  <si>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</si>
  <si>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</si>
  <si>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</si>
  <si>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</si>
  <si>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</si>
  <si>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</si>
  <si>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</si>
  <si>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</si>
  <si>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</si>
  <si>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</si>
  <si>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</si>
  <si>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</si>
  <si>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</si>
  <si>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</si>
  <si>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</si>
  <si>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</si>
  <si>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</si>
  <si>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</si>
  <si>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</si>
  <si>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</si>
  <si>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</si>
  <si>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</si>
  <si>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</si>
  <si>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</si>
  <si>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2017 (e)</t>
  </si>
  <si>
    <t>Al 30 de Junio de 2018 y al 31 de Diciembre de 2017 (b)</t>
  </si>
  <si>
    <t>30 de Junio de 2018 (b)</t>
  </si>
  <si>
    <t>Informe Analítico de Obligaciones Diferentes de Financiamientos – LDF</t>
  </si>
  <si>
    <t>Del 1 de Enero al 30 de Junio de 2018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</si>
  <si>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</si>
  <si>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</si>
  <si>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</si>
  <si>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</si>
  <si>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</si>
  <si>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</si>
  <si>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</si>
  <si>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</si>
  <si>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2018</t>
  </si>
  <si>
    <t>Monto pagado de la inversión actualizado al 30 de Junio de 2018</t>
  </si>
  <si>
    <t>Saldo pendiente por pagar de la inversión al 30 de Junio de 2018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</si>
  <si>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</si>
  <si>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</si>
  <si>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</si>
  <si>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</si>
  <si>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</si>
  <si>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</si>
  <si>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</si>
  <si>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</si>
  <si>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</si>
  <si>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</si>
  <si>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</si>
  <si>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</si>
  <si>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</si>
  <si>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</si>
  <si>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</si>
  <si>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</si>
  <si>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</si>
  <si>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</si>
  <si>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</si>
  <si>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</si>
  <si>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</si>
  <si>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</si>
  <si>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TIIE + 0.72</t>
  </si>
  <si>
    <t>12</t>
  </si>
  <si>
    <t>C. Crédito 4</t>
  </si>
  <si>
    <t>TIIE + 1.00</t>
  </si>
  <si>
    <t>C. Crédito 3</t>
  </si>
  <si>
    <t>TIIE + 0.885</t>
  </si>
  <si>
    <t>B. Crédito 2</t>
  </si>
  <si>
    <t>TIIE + 1.50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</si>
  <si>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</si>
  <si>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</si>
  <si>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</si>
  <si>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</si>
  <si>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</si>
  <si>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</si>
  <si>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</si>
  <si>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</si>
  <si>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</si>
  <si>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</si>
  <si>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</si>
  <si>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</si>
  <si>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</si>
  <si>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</si>
  <si>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</si>
  <si>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</si>
  <si>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3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</si>
  <si>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</si>
  <si>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</si>
  <si>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</si>
  <si>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</si>
  <si>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</si>
  <si>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</si>
  <si>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</si>
  <si>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</si>
  <si>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</si>
  <si>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</si>
  <si>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</si>
  <si>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</si>
  <si>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</si>
  <si>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</si>
  <si>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</si>
  <si>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</si>
  <si>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</si>
  <si>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</si>
  <si>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</si>
  <si>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</si>
  <si>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</si>
  <si>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</t>
  </si>
  <si>
    <t>Denominación de la Deuda Pública y Otros Pasivos</t>
  </si>
  <si>
    <t>Informe Analítico de la Deuda Pública y Otros Pasivos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</si>
  <si>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</si>
  <si>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</si>
  <si>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</si>
  <si>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</si>
  <si>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</si>
  <si>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</si>
  <si>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</si>
  <si>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</si>
  <si>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</si>
  <si>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</si>
  <si>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</si>
  <si>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</si>
  <si>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</si>
  <si>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</si>
  <si>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</si>
  <si>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</si>
  <si>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</si>
  <si>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</si>
  <si>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</si>
  <si>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</si>
  <si>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</si>
  <si>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</si>
  <si>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</si>
  <si>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</si>
  <si>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</si>
  <si>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</si>
  <si>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</si>
  <si>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</si>
  <si>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</si>
  <si>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</si>
  <si>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</si>
  <si>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</si>
  <si>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</si>
  <si>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</si>
  <si>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</si>
  <si>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</si>
  <si>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</si>
  <si>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</si>
  <si>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</si>
  <si>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</si>
  <si>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</si>
  <si>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</si>
  <si>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</si>
  <si>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</si>
  <si>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</si>
  <si>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</si>
  <si>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</si>
  <si>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</si>
  <si>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</si>
  <si>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</si>
  <si>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</si>
  <si>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</si>
  <si>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</si>
  <si>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</si>
  <si>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</si>
  <si>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</si>
  <si>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</si>
  <si>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</si>
  <si>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</si>
  <si>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</si>
  <si>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</si>
  <si>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</si>
  <si>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</si>
  <si>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</si>
  <si>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</si>
  <si>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</si>
  <si>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</si>
  <si>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</si>
  <si>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</si>
  <si>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</si>
  <si>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</si>
  <si>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</si>
  <si>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</si>
  <si>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</si>
  <si>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</si>
  <si>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</si>
  <si>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</si>
  <si>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</si>
  <si>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</si>
  <si>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</si>
  <si>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</si>
  <si>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</si>
  <si>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</si>
  <si>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</si>
  <si>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</si>
  <si>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</si>
  <si>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</si>
  <si>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</si>
  <si>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</si>
  <si>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</si>
  <si>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</si>
  <si>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</si>
  <si>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</si>
  <si>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</si>
  <si>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</si>
  <si>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</si>
  <si>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</si>
  <si>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</si>
  <si>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</si>
  <si>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</si>
  <si>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</si>
  <si>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</si>
  <si>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</si>
  <si>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</si>
  <si>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</si>
  <si>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</si>
  <si>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</si>
  <si>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</si>
  <si>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</si>
  <si>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</si>
  <si>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</si>
  <si>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</si>
  <si>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</si>
  <si>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</si>
  <si>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</si>
  <si>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</si>
  <si>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</si>
  <si>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</si>
  <si>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</si>
  <si>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</si>
  <si>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</si>
  <si>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</si>
  <si>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</si>
  <si>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</si>
  <si>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</si>
  <si>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</si>
  <si>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</si>
  <si>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</si>
  <si>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</si>
  <si>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</si>
  <si>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</si>
  <si>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</si>
  <si>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</si>
  <si>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</si>
  <si>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</si>
  <si>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</si>
  <si>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</si>
  <si>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</si>
  <si>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</si>
  <si>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</si>
  <si>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</si>
  <si>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</si>
  <si>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</si>
  <si>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</si>
  <si>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</si>
  <si>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</si>
  <si>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</si>
  <si>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</si>
  <si>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</si>
  <si>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</si>
  <si>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</si>
  <si>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</si>
  <si>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</si>
  <si>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</si>
  <si>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</si>
  <si>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</si>
  <si>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</si>
  <si>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</si>
  <si>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</si>
  <si>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</si>
  <si>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</si>
  <si>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</si>
  <si>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</si>
  <si>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</si>
  <si>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</si>
  <si>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</si>
  <si>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</si>
  <si>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</si>
  <si>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</si>
  <si>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</si>
  <si>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</si>
  <si>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</si>
  <si>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</si>
  <si>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</si>
  <si>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</si>
  <si>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</si>
  <si>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</si>
  <si>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</si>
  <si>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</si>
  <si>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</si>
  <si>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</si>
  <si>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</si>
  <si>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</si>
  <si>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</si>
  <si>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</si>
  <si>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</si>
  <si>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</si>
  <si>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</si>
  <si>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</si>
  <si>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</si>
  <si>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</si>
  <si>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</si>
  <si>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</si>
  <si>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</si>
  <si>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</si>
  <si>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</si>
  <si>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</si>
  <si>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</si>
  <si>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</si>
  <si>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 xml:space="preserve">Secretaría de Desarrollo Social 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</si>
  <si>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</si>
  <si>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</si>
  <si>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</si>
  <si>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</si>
  <si>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</si>
  <si>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</si>
  <si>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</si>
  <si>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</si>
  <si>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</si>
  <si>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</si>
  <si>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</si>
  <si>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</si>
  <si>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</si>
  <si>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</si>
  <si>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</si>
  <si>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</si>
  <si>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</si>
  <si>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</si>
  <si>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</si>
  <si>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 xml:space="preserve">D. Secretaría de Desarrollo Social 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</si>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</sst>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left" vertical="center" wrapText="1"/>
    </xf>
    <xf numFmtId="168" fontId="50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horizontal="left" vertical="center" wrapText="1" indent="1"/>
    </xf>
    <xf numFmtId="168" fontId="52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horizontal="left" vertical="center" wrapText="1"/>
    </xf>
    <xf numFmtId="164" fontId="52" fillId="0" borderId="12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0" fontId="52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0" fontId="52" fillId="0" borderId="12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left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justify" vertical="center" wrapText="1"/>
    </xf>
    <xf numFmtId="4" fontId="50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9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/>
    </xf>
    <xf numFmtId="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4" fontId="50" fillId="33" borderId="12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" fontId="50" fillId="33" borderId="12" xfId="47" applyNumberFormat="1" applyFont="1" applyFill="1" applyBorder="1" applyAlignment="1">
      <alignment horizontal="right" vertical="center" wrapText="1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33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1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indent="3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4" fontId="48" fillId="0" borderId="28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164" fontId="54" fillId="0" borderId="29" xfId="0" applyNumberFormat="1" applyFont="1" applyBorder="1" applyAlignment="1">
      <alignment horizontal="left" vertical="top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0" xfId="0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2" t="s">
        <v>120</v>
      </c>
      <c r="C2" s="203"/>
      <c r="D2" s="203"/>
      <c r="E2" s="203"/>
      <c r="F2" s="203"/>
      <c r="G2" s="204"/>
    </row>
    <row r="3" spans="2:7" ht="12.75">
      <c r="B3" s="205" t="s">
        <v>0</v>
      </c>
      <c r="C3" s="206"/>
      <c r="D3" s="206"/>
      <c r="E3" s="206"/>
      <c r="F3" s="206"/>
      <c r="G3" s="207"/>
    </row>
    <row r="4" spans="2:7" ht="12.75">
      <c r="B4" s="205" t="s">
        <v>122</v>
      </c>
      <c r="C4" s="206"/>
      <c r="D4" s="206"/>
      <c r="E4" s="206"/>
      <c r="F4" s="206"/>
      <c r="G4" s="207"/>
    </row>
    <row r="5" spans="2:7" ht="13.5" thickBot="1">
      <c r="B5" s="208" t="s">
        <v>1</v>
      </c>
      <c r="C5" s="209"/>
      <c r="D5" s="209"/>
      <c r="E5" s="209"/>
      <c r="F5" s="209"/>
      <c r="G5" s="210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707365726.31</v>
      </c>
      <c r="D9" s="24">
        <v>371246590.1</v>
      </c>
      <c r="E9" s="9" t="s">
        <v>8</v>
      </c>
      <c r="F9" s="25">
        <f>SUM(F10:F18)</f>
        <v>2189070899.04</v>
      </c>
      <c r="G9" s="17">
        <v>1900019832.37</v>
      </c>
    </row>
    <row r="10" spans="2:7" ht="12.75">
      <c r="B10" s="20" t="s">
        <v>9</v>
      </c>
      <c r="C10" s="25">
        <v>3663956.66</v>
      </c>
      <c r="D10" s="17">
        <v>457218.77</v>
      </c>
      <c r="E10" s="10" t="s">
        <v>10</v>
      </c>
      <c r="F10" s="25">
        <v>428148374.21</v>
      </c>
      <c r="G10" s="17">
        <v>509754761.83</v>
      </c>
    </row>
    <row r="11" spans="2:7" ht="12.75">
      <c r="B11" s="20" t="s">
        <v>11</v>
      </c>
      <c r="C11" s="24">
        <v>700794968.98</v>
      </c>
      <c r="D11" s="16">
        <v>367897612.29</v>
      </c>
      <c r="E11" s="10" t="s">
        <v>12</v>
      </c>
      <c r="F11" s="25">
        <v>113416165.19</v>
      </c>
      <c r="G11" s="17">
        <v>82610572.78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2084368.38</v>
      </c>
      <c r="G12" s="17">
        <v>0</v>
      </c>
    </row>
    <row r="13" spans="2:7" ht="12.75">
      <c r="B13" s="20" t="s">
        <v>15</v>
      </c>
      <c r="C13" s="25">
        <v>1596000.11</v>
      </c>
      <c r="D13" s="17">
        <v>1580958.48</v>
      </c>
      <c r="E13" s="10" t="s">
        <v>16</v>
      </c>
      <c r="F13" s="25">
        <v>16220910.07</v>
      </c>
      <c r="G13" s="17">
        <v>4010848.76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407931752.09</v>
      </c>
      <c r="G14" s="17">
        <v>351099449.44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501859295.93</v>
      </c>
      <c r="G16" s="17">
        <v>486430574.76</v>
      </c>
    </row>
    <row r="17" spans="2:7" ht="12.75">
      <c r="B17" s="18" t="s">
        <v>23</v>
      </c>
      <c r="C17" s="24">
        <f>SUM(C18:C24)</f>
        <v>747685341.62</v>
      </c>
      <c r="D17" s="24">
        <v>552204743.17</v>
      </c>
      <c r="E17" s="10" t="s">
        <v>24</v>
      </c>
      <c r="F17" s="25">
        <v>23065.49</v>
      </c>
      <c r="G17" s="17">
        <v>23065.49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719386967.68</v>
      </c>
      <c r="G18" s="17">
        <v>466090559.31</v>
      </c>
    </row>
    <row r="19" spans="2:7" ht="12.75">
      <c r="B19" s="20" t="s">
        <v>27</v>
      </c>
      <c r="C19" s="25">
        <v>347957.45</v>
      </c>
      <c r="D19" s="17">
        <v>0</v>
      </c>
      <c r="E19" s="9" t="s">
        <v>28</v>
      </c>
      <c r="F19" s="25">
        <f>SUM(F20:F22)</f>
        <v>624166666.65</v>
      </c>
      <c r="G19" s="17">
        <v>912500000</v>
      </c>
    </row>
    <row r="20" spans="2:7" ht="12.75">
      <c r="B20" s="20" t="s">
        <v>29</v>
      </c>
      <c r="C20" s="25">
        <v>475497506.44</v>
      </c>
      <c r="D20" s="17">
        <v>294857238.77</v>
      </c>
      <c r="E20" s="10" t="s">
        <v>30</v>
      </c>
      <c r="F20" s="25">
        <v>624166666.65</v>
      </c>
      <c r="G20" s="17">
        <v>912500000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42803086.99</v>
      </c>
      <c r="G23" s="17">
        <v>0</v>
      </c>
    </row>
    <row r="24" spans="2:7" ht="12.75">
      <c r="B24" s="20" t="s">
        <v>37</v>
      </c>
      <c r="C24" s="24">
        <v>271839877.73</v>
      </c>
      <c r="D24" s="16">
        <v>257347504.4</v>
      </c>
      <c r="E24" s="10" t="s">
        <v>38</v>
      </c>
      <c r="F24" s="25">
        <v>42803086.99</v>
      </c>
      <c r="G24" s="17">
        <v>0</v>
      </c>
    </row>
    <row r="25" spans="2:7" ht="12.75">
      <c r="B25" s="18" t="s">
        <v>39</v>
      </c>
      <c r="C25" s="25">
        <f>SUM(C26:C30)</f>
        <v>47550305.35</v>
      </c>
      <c r="D25" s="17">
        <v>58609959.21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5470030.03</v>
      </c>
      <c r="D26" s="17">
        <v>8322506.11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42080275.32</v>
      </c>
      <c r="D29" s="17">
        <v>50287453.1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v>0</v>
      </c>
      <c r="E31" s="9" t="s">
        <v>52</v>
      </c>
      <c r="F31" s="25">
        <f>SUM(F32:F37)</f>
        <v>10465077.29</v>
      </c>
      <c r="G31" s="17">
        <v>10428838.86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9465077.29</v>
      </c>
      <c r="G32" s="17">
        <v>9428838.86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1000000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355058</v>
      </c>
      <c r="D41" s="25">
        <v>95058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355058</v>
      </c>
      <c r="D42" s="17">
        <v>95058</v>
      </c>
      <c r="E42" s="9" t="s">
        <v>74</v>
      </c>
      <c r="F42" s="25">
        <f>SUM(F43:F45)</f>
        <v>2236298.21</v>
      </c>
      <c r="G42" s="17">
        <v>2479526.5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2236298.21</v>
      </c>
      <c r="G45" s="17">
        <v>2479526.5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1502956431.2799997</v>
      </c>
      <c r="D47" s="24">
        <v>982156350.48</v>
      </c>
      <c r="E47" s="7" t="s">
        <v>82</v>
      </c>
      <c r="F47" s="25">
        <f>F9+F19+F23+F26+F27+F31+F38+F42</f>
        <v>2868742028.18</v>
      </c>
      <c r="G47" s="17">
        <v>2825428197.73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301453256.73</v>
      </c>
      <c r="D50" s="17">
        <v>163578051.98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4964054815.54</v>
      </c>
      <c r="D52" s="17">
        <v>4802661201.84</v>
      </c>
      <c r="E52" s="9" t="s">
        <v>90</v>
      </c>
      <c r="F52" s="25">
        <v>4632936345.67</v>
      </c>
      <c r="G52" s="17">
        <v>4716804328.31</v>
      </c>
    </row>
    <row r="53" spans="2:7" ht="12.75">
      <c r="B53" s="18" t="s">
        <v>91</v>
      </c>
      <c r="C53" s="25">
        <v>643481752.21</v>
      </c>
      <c r="D53" s="17">
        <v>638682156.54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5282550.51</v>
      </c>
      <c r="D54" s="17">
        <v>4309550.55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-368420819.87</v>
      </c>
      <c r="D55" s="17">
        <v>-291313461.46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4632936345.67</v>
      </c>
      <c r="G57" s="17">
        <v>4716804328.31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7501678373.85</v>
      </c>
      <c r="G59" s="17">
        <v>7542232526.040001</v>
      </c>
    </row>
    <row r="60" spans="2:7" ht="25.5">
      <c r="B60" s="19" t="s">
        <v>102</v>
      </c>
      <c r="C60" s="25">
        <f>SUM(C50:C58)</f>
        <v>5545851555.120001</v>
      </c>
      <c r="D60" s="25">
        <v>5317917499.45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7048807986.400001</v>
      </c>
      <c r="D62" s="24">
        <v>6300073849.93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-452870387.45</v>
      </c>
      <c r="G68" s="16">
        <v>-1242158676.1100001</v>
      </c>
    </row>
    <row r="69" spans="2:7" ht="12.75">
      <c r="B69" s="18"/>
      <c r="C69" s="23"/>
      <c r="D69" s="8"/>
      <c r="E69" s="9" t="s">
        <v>110</v>
      </c>
      <c r="F69" s="24">
        <v>832566158.08</v>
      </c>
      <c r="G69" s="16">
        <v>1185492235.32</v>
      </c>
    </row>
    <row r="70" spans="2:7" ht="12.75">
      <c r="B70" s="18"/>
      <c r="C70" s="23"/>
      <c r="D70" s="8"/>
      <c r="E70" s="9" t="s">
        <v>111</v>
      </c>
      <c r="F70" s="25">
        <v>-2150025137.77</v>
      </c>
      <c r="G70" s="17">
        <v>-3294853837.63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867202926.2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-2614333.96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-452870387.45</v>
      </c>
      <c r="G79" s="16">
        <v>-1242158676.1100001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7048807986.400001</v>
      </c>
      <c r="G81" s="16">
        <v>6300073849.93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119" scale="52" r:id="rId1"/>
  <ignoredErrors>
    <ignoredError sqref="F23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47" customWidth="1"/>
    <col min="2" max="2" width="43.00390625" style="47" customWidth="1"/>
    <col min="3" max="3" width="15.421875" style="47" bestFit="1" customWidth="1"/>
    <col min="4" max="4" width="15.28125" style="47" customWidth="1"/>
    <col min="5" max="5" width="16.421875" style="47" customWidth="1"/>
    <col min="6" max="6" width="16.57421875" style="47" customWidth="1"/>
    <col min="7" max="7" width="15.421875" style="47" bestFit="1" customWidth="1"/>
    <col min="8" max="8" width="14.00390625" style="47" customWidth="1"/>
    <col min="9" max="9" width="15.00390625" style="47" customWidth="1"/>
    <col min="10" max="16384" width="11.421875" style="47" customWidth="1"/>
  </cols>
  <sheetData>
    <row r="1" ht="13.5" thickBot="1"/>
    <row r="2" spans="2:9" ht="13.5" thickBot="1">
      <c r="B2" s="211" t="s">
        <v>120</v>
      </c>
      <c r="C2" s="212"/>
      <c r="D2" s="212"/>
      <c r="E2" s="212"/>
      <c r="F2" s="212"/>
      <c r="G2" s="212"/>
      <c r="H2" s="212"/>
      <c r="I2" s="213"/>
    </row>
    <row r="3" spans="2:9" ht="13.5" thickBot="1">
      <c r="B3" s="214" t="s">
        <v>207</v>
      </c>
      <c r="C3" s="215"/>
      <c r="D3" s="215"/>
      <c r="E3" s="215"/>
      <c r="F3" s="215"/>
      <c r="G3" s="215"/>
      <c r="H3" s="215"/>
      <c r="I3" s="216"/>
    </row>
    <row r="4" spans="2:9" ht="13.5" thickBot="1">
      <c r="B4" s="214" t="s">
        <v>125</v>
      </c>
      <c r="C4" s="215"/>
      <c r="D4" s="215"/>
      <c r="E4" s="215"/>
      <c r="F4" s="215"/>
      <c r="G4" s="215"/>
      <c r="H4" s="215"/>
      <c r="I4" s="216"/>
    </row>
    <row r="5" spans="2:9" ht="13.5" thickBot="1">
      <c r="B5" s="214" t="s">
        <v>1</v>
      </c>
      <c r="C5" s="215"/>
      <c r="D5" s="215"/>
      <c r="E5" s="215"/>
      <c r="F5" s="215"/>
      <c r="G5" s="215"/>
      <c r="H5" s="215"/>
      <c r="I5" s="216"/>
    </row>
    <row r="6" spans="2:9" ht="76.5">
      <c r="B6" s="76" t="s">
        <v>206</v>
      </c>
      <c r="C6" s="76" t="s">
        <v>205</v>
      </c>
      <c r="D6" s="76" t="s">
        <v>204</v>
      </c>
      <c r="E6" s="76" t="s">
        <v>203</v>
      </c>
      <c r="F6" s="76" t="s">
        <v>202</v>
      </c>
      <c r="G6" s="76" t="s">
        <v>201</v>
      </c>
      <c r="H6" s="76" t="s">
        <v>200</v>
      </c>
      <c r="I6" s="76" t="s">
        <v>199</v>
      </c>
    </row>
    <row r="7" spans="2:9" ht="13.5" thickBot="1">
      <c r="B7" s="36" t="s">
        <v>137</v>
      </c>
      <c r="C7" s="36" t="s">
        <v>138</v>
      </c>
      <c r="D7" s="36" t="s">
        <v>139</v>
      </c>
      <c r="E7" s="36" t="s">
        <v>140</v>
      </c>
      <c r="F7" s="36" t="s">
        <v>141</v>
      </c>
      <c r="G7" s="36" t="s">
        <v>198</v>
      </c>
      <c r="H7" s="36" t="s">
        <v>143</v>
      </c>
      <c r="I7" s="36" t="s">
        <v>144</v>
      </c>
    </row>
    <row r="8" spans="2:9" ht="12.75" customHeight="1">
      <c r="B8" s="71" t="s">
        <v>197</v>
      </c>
      <c r="C8" s="59">
        <v>4716804328.31</v>
      </c>
      <c r="D8" s="59">
        <f aca="true" t="shared" si="0" ref="D8:I8">D9+D13</f>
        <v>170000000</v>
      </c>
      <c r="E8" s="59">
        <f>E9+E13</f>
        <v>499398229</v>
      </c>
      <c r="F8" s="59">
        <f t="shared" si="0"/>
        <v>0</v>
      </c>
      <c r="G8" s="59">
        <f t="shared" si="0"/>
        <v>5299906099.31</v>
      </c>
      <c r="H8" s="59">
        <f t="shared" si="0"/>
        <v>259612686.56</v>
      </c>
      <c r="I8" s="59">
        <f t="shared" si="0"/>
        <v>0</v>
      </c>
    </row>
    <row r="9" spans="2:9" ht="12.75" customHeight="1">
      <c r="B9" s="71" t="s">
        <v>196</v>
      </c>
      <c r="C9" s="59">
        <f aca="true" t="shared" si="1" ref="C9:I9">SUM(C10:C12)</f>
        <v>912500000</v>
      </c>
      <c r="D9" s="59">
        <f t="shared" si="1"/>
        <v>170000000</v>
      </c>
      <c r="E9" s="59">
        <f>SUM(E10:E12)</f>
        <v>458333333.35</v>
      </c>
      <c r="F9" s="59">
        <f t="shared" si="1"/>
        <v>0</v>
      </c>
      <c r="G9" s="59">
        <f t="shared" si="1"/>
        <v>624166666.65</v>
      </c>
      <c r="H9" s="59">
        <v>31032097.85</v>
      </c>
      <c r="I9" s="59">
        <f t="shared" si="1"/>
        <v>0</v>
      </c>
    </row>
    <row r="10" spans="2:9" ht="12.75">
      <c r="B10" s="75" t="s">
        <v>195</v>
      </c>
      <c r="C10" s="55">
        <v>912500000</v>
      </c>
      <c r="D10" s="55">
        <v>170000000</v>
      </c>
      <c r="E10" s="55">
        <v>458333333.35</v>
      </c>
      <c r="F10" s="55">
        <v>0</v>
      </c>
      <c r="G10" s="55">
        <f>+C10+D10-E10+F10</f>
        <v>624166666.65</v>
      </c>
      <c r="H10" s="55">
        <v>0</v>
      </c>
      <c r="I10" s="55">
        <v>0</v>
      </c>
    </row>
    <row r="11" spans="2:9" ht="12.75">
      <c r="B11" s="75" t="s">
        <v>194</v>
      </c>
      <c r="C11" s="55">
        <v>0</v>
      </c>
      <c r="D11" s="55">
        <v>0</v>
      </c>
      <c r="E11" s="55">
        <v>0</v>
      </c>
      <c r="F11" s="55">
        <v>0</v>
      </c>
      <c r="G11" s="55">
        <f aca="true" t="shared" si="2" ref="G11:G16">+C11+D11-E11+F11</f>
        <v>0</v>
      </c>
      <c r="H11" s="55">
        <v>0</v>
      </c>
      <c r="I11" s="55">
        <v>0</v>
      </c>
    </row>
    <row r="12" spans="2:9" ht="12.75">
      <c r="B12" s="75" t="s">
        <v>193</v>
      </c>
      <c r="C12" s="55">
        <v>0</v>
      </c>
      <c r="D12" s="55">
        <v>0</v>
      </c>
      <c r="E12" s="55">
        <v>0</v>
      </c>
      <c r="F12" s="55">
        <v>0</v>
      </c>
      <c r="G12" s="55">
        <f t="shared" si="2"/>
        <v>0</v>
      </c>
      <c r="H12" s="55">
        <v>0</v>
      </c>
      <c r="I12" s="55">
        <v>0</v>
      </c>
    </row>
    <row r="13" spans="2:9" ht="12.75" customHeight="1">
      <c r="B13" s="71" t="s">
        <v>192</v>
      </c>
      <c r="C13" s="59">
        <v>4716804328.31</v>
      </c>
      <c r="D13" s="59">
        <f aca="true" t="shared" si="3" ref="D13:I13">SUM(D14:D16)</f>
        <v>0</v>
      </c>
      <c r="E13" s="59">
        <f t="shared" si="3"/>
        <v>41064895.65</v>
      </c>
      <c r="F13" s="59">
        <f t="shared" si="3"/>
        <v>0</v>
      </c>
      <c r="G13" s="59">
        <f>SUM(G14:G16)</f>
        <v>4675739432.660001</v>
      </c>
      <c r="H13" s="59">
        <f t="shared" si="3"/>
        <v>228580588.71</v>
      </c>
      <c r="I13" s="59">
        <f t="shared" si="3"/>
        <v>0</v>
      </c>
    </row>
    <row r="14" spans="2:9" ht="12.75">
      <c r="B14" s="75" t="s">
        <v>191</v>
      </c>
      <c r="C14" s="55">
        <v>4716804328.31</v>
      </c>
      <c r="D14" s="55">
        <v>0</v>
      </c>
      <c r="E14" s="55">
        <v>41064895.65</v>
      </c>
      <c r="F14" s="55">
        <v>0</v>
      </c>
      <c r="G14" s="55">
        <f>+C14+D14-E14+F14</f>
        <v>4675739432.660001</v>
      </c>
      <c r="H14" s="55">
        <v>228580588.71</v>
      </c>
      <c r="I14" s="55">
        <v>0</v>
      </c>
    </row>
    <row r="15" spans="2:9" ht="12.75">
      <c r="B15" s="75" t="s">
        <v>190</v>
      </c>
      <c r="C15" s="55">
        <v>0</v>
      </c>
      <c r="D15" s="55">
        <v>0</v>
      </c>
      <c r="E15" s="55">
        <v>0</v>
      </c>
      <c r="F15" s="55">
        <v>0</v>
      </c>
      <c r="G15" s="55">
        <f t="shared" si="2"/>
        <v>0</v>
      </c>
      <c r="H15" s="55">
        <v>0</v>
      </c>
      <c r="I15" s="55">
        <v>0</v>
      </c>
    </row>
    <row r="16" spans="2:9" ht="12.75">
      <c r="B16" s="75" t="s">
        <v>189</v>
      </c>
      <c r="C16" s="55">
        <v>0</v>
      </c>
      <c r="D16" s="55">
        <v>0</v>
      </c>
      <c r="E16" s="55">
        <v>0</v>
      </c>
      <c r="F16" s="55">
        <v>0</v>
      </c>
      <c r="G16" s="55">
        <f t="shared" si="2"/>
        <v>0</v>
      </c>
      <c r="H16" s="55">
        <v>0</v>
      </c>
      <c r="I16" s="55">
        <v>0</v>
      </c>
    </row>
    <row r="17" spans="2:9" ht="12.75">
      <c r="B17" s="71" t="s">
        <v>188</v>
      </c>
      <c r="C17" s="73">
        <v>1912928197.73</v>
      </c>
      <c r="D17" s="74"/>
      <c r="E17" s="74"/>
      <c r="F17" s="72"/>
      <c r="G17" s="73">
        <v>2201772274.540001</v>
      </c>
      <c r="H17" s="72"/>
      <c r="I17" s="72"/>
    </row>
    <row r="18" spans="2:9" ht="12.75">
      <c r="B18" s="58"/>
      <c r="C18" s="55"/>
      <c r="D18" s="55"/>
      <c r="E18" s="55"/>
      <c r="F18" s="55"/>
      <c r="G18" s="55"/>
      <c r="H18" s="55"/>
      <c r="I18" s="55"/>
    </row>
    <row r="19" spans="2:9" ht="12.75" customHeight="1">
      <c r="B19" s="68" t="s">
        <v>187</v>
      </c>
      <c r="C19" s="59">
        <v>7542232526.04</v>
      </c>
      <c r="D19" s="59">
        <f aca="true" t="shared" si="4" ref="D19:I19">D8+D17</f>
        <v>170000000</v>
      </c>
      <c r="E19" s="59">
        <f>E8+E17</f>
        <v>499398229</v>
      </c>
      <c r="F19" s="59">
        <f t="shared" si="4"/>
        <v>0</v>
      </c>
      <c r="G19" s="59">
        <f>G8+G17</f>
        <v>7501678373.850001</v>
      </c>
      <c r="H19" s="59">
        <f t="shared" si="4"/>
        <v>259612686.56</v>
      </c>
      <c r="I19" s="59">
        <f t="shared" si="4"/>
        <v>0</v>
      </c>
    </row>
    <row r="20" spans="2:9" ht="12.75">
      <c r="B20" s="71"/>
      <c r="C20" s="59"/>
      <c r="D20" s="59"/>
      <c r="E20" s="59"/>
      <c r="F20" s="59"/>
      <c r="G20" s="59"/>
      <c r="H20" s="59"/>
      <c r="I20" s="59"/>
    </row>
    <row r="21" spans="2:9" ht="12.75" customHeight="1">
      <c r="B21" s="71" t="s">
        <v>186</v>
      </c>
      <c r="C21" s="59">
        <v>1136345.28</v>
      </c>
      <c r="D21" s="59">
        <f aca="true" t="shared" si="5" ref="D21:I21">SUM(D22:D24)</f>
        <v>0</v>
      </c>
      <c r="E21" s="59">
        <f t="shared" si="5"/>
        <v>440922.91000000003</v>
      </c>
      <c r="F21" s="59">
        <f t="shared" si="5"/>
        <v>0</v>
      </c>
      <c r="G21" s="59">
        <f t="shared" si="5"/>
        <v>695422.37</v>
      </c>
      <c r="H21" s="59">
        <f t="shared" si="5"/>
        <v>0</v>
      </c>
      <c r="I21" s="59">
        <f t="shared" si="5"/>
        <v>0</v>
      </c>
    </row>
    <row r="22" spans="2:9" ht="12.75" customHeight="1">
      <c r="B22" s="58" t="s">
        <v>185</v>
      </c>
      <c r="C22" s="55">
        <v>41212.24000000002</v>
      </c>
      <c r="D22" s="55">
        <v>0</v>
      </c>
      <c r="E22" s="55">
        <v>41212.24</v>
      </c>
      <c r="F22" s="55">
        <v>0</v>
      </c>
      <c r="G22" s="55">
        <f>C22+D22-E22+F22</f>
        <v>2.1827872842550278E-11</v>
      </c>
      <c r="H22" s="55">
        <v>0</v>
      </c>
      <c r="I22" s="55">
        <v>0</v>
      </c>
    </row>
    <row r="23" spans="2:9" ht="12.75" customHeight="1">
      <c r="B23" s="58" t="s">
        <v>184</v>
      </c>
      <c r="C23" s="55">
        <v>51999.27000000002</v>
      </c>
      <c r="D23" s="55">
        <v>0</v>
      </c>
      <c r="E23" s="55">
        <v>51999.27</v>
      </c>
      <c r="F23" s="55">
        <v>0</v>
      </c>
      <c r="G23" s="55">
        <f>C23+D23-E23+F23</f>
        <v>2.1827872842550278E-11</v>
      </c>
      <c r="H23" s="55">
        <v>0</v>
      </c>
      <c r="I23" s="55">
        <v>0</v>
      </c>
    </row>
    <row r="24" spans="2:9" ht="12.75" customHeight="1">
      <c r="B24" s="58" t="s">
        <v>183</v>
      </c>
      <c r="C24" s="55">
        <v>1043133.77</v>
      </c>
      <c r="D24" s="55">
        <v>0</v>
      </c>
      <c r="E24" s="55">
        <v>347711.4</v>
      </c>
      <c r="F24" s="55">
        <v>0</v>
      </c>
      <c r="G24" s="55">
        <f>C24+D24-E24+F24</f>
        <v>695422.37</v>
      </c>
      <c r="H24" s="55">
        <v>0</v>
      </c>
      <c r="I24" s="55">
        <v>0</v>
      </c>
    </row>
    <row r="25" spans="2:9" ht="12.75">
      <c r="B25" s="70"/>
      <c r="C25" s="69"/>
      <c r="D25" s="69"/>
      <c r="E25" s="69"/>
      <c r="F25" s="69"/>
      <c r="G25" s="69"/>
      <c r="H25" s="69"/>
      <c r="I25" s="69"/>
    </row>
    <row r="26" spans="2:9" ht="25.5">
      <c r="B26" s="68" t="s">
        <v>182</v>
      </c>
      <c r="C26" s="59">
        <f aca="true" t="shared" si="6" ref="C26:I26">SUM(C27:C29)</f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59">
        <f t="shared" si="6"/>
        <v>0</v>
      </c>
      <c r="H26" s="59">
        <f t="shared" si="6"/>
        <v>0</v>
      </c>
      <c r="I26" s="59">
        <f t="shared" si="6"/>
        <v>0</v>
      </c>
    </row>
    <row r="27" spans="2:9" ht="12.75" customHeight="1">
      <c r="B27" s="58" t="s">
        <v>181</v>
      </c>
      <c r="C27" s="55">
        <v>0</v>
      </c>
      <c r="D27" s="55">
        <v>0</v>
      </c>
      <c r="E27" s="55">
        <v>0</v>
      </c>
      <c r="F27" s="55">
        <v>0</v>
      </c>
      <c r="G27" s="55">
        <f>C27+D27-E27+F27</f>
        <v>0</v>
      </c>
      <c r="H27" s="55">
        <v>0</v>
      </c>
      <c r="I27" s="55">
        <v>0</v>
      </c>
    </row>
    <row r="28" spans="2:9" ht="12.75" customHeight="1">
      <c r="B28" s="58" t="s">
        <v>180</v>
      </c>
      <c r="C28" s="55">
        <v>0</v>
      </c>
      <c r="D28" s="55">
        <v>0</v>
      </c>
      <c r="E28" s="55">
        <v>0</v>
      </c>
      <c r="F28" s="55">
        <v>0</v>
      </c>
      <c r="G28" s="55">
        <f>C28+D28-E28+F28</f>
        <v>0</v>
      </c>
      <c r="H28" s="55">
        <v>0</v>
      </c>
      <c r="I28" s="55">
        <v>0</v>
      </c>
    </row>
    <row r="29" spans="2:9" ht="12.75" customHeight="1">
      <c r="B29" s="58" t="s">
        <v>179</v>
      </c>
      <c r="C29" s="55">
        <v>0</v>
      </c>
      <c r="D29" s="55">
        <v>0</v>
      </c>
      <c r="E29" s="55">
        <v>0</v>
      </c>
      <c r="F29" s="55">
        <v>0</v>
      </c>
      <c r="G29" s="55">
        <f>C29+D29-E29+F29</f>
        <v>0</v>
      </c>
      <c r="H29" s="55">
        <v>0</v>
      </c>
      <c r="I29" s="55">
        <v>0</v>
      </c>
    </row>
    <row r="30" spans="2:9" ht="13.5" thickBot="1">
      <c r="B30" s="67"/>
      <c r="C30" s="66"/>
      <c r="D30" s="66"/>
      <c r="E30" s="66"/>
      <c r="F30" s="66"/>
      <c r="G30" s="66"/>
      <c r="H30" s="66"/>
      <c r="I30" s="66"/>
    </row>
    <row r="31" spans="2:9" ht="18.75" customHeight="1">
      <c r="B31" s="217" t="s">
        <v>178</v>
      </c>
      <c r="C31" s="217"/>
      <c r="D31" s="217"/>
      <c r="E31" s="217"/>
      <c r="F31" s="217"/>
      <c r="G31" s="217"/>
      <c r="H31" s="217"/>
      <c r="I31" s="217"/>
    </row>
    <row r="32" spans="2:9" ht="12.75">
      <c r="B32" s="65" t="s">
        <v>177</v>
      </c>
      <c r="C32" s="48"/>
      <c r="D32" s="64"/>
      <c r="E32" s="64"/>
      <c r="F32" s="64"/>
      <c r="G32" s="64"/>
      <c r="H32" s="64"/>
      <c r="I32" s="64"/>
    </row>
    <row r="33" spans="2:9" ht="13.5" thickBot="1">
      <c r="B33" s="63"/>
      <c r="C33" s="48"/>
      <c r="D33" s="48"/>
      <c r="E33" s="48"/>
      <c r="F33" s="48"/>
      <c r="G33" s="48"/>
      <c r="H33" s="48"/>
      <c r="I33" s="48"/>
    </row>
    <row r="34" spans="2:9" ht="38.25" customHeight="1">
      <c r="B34" s="218" t="s">
        <v>176</v>
      </c>
      <c r="C34" s="218" t="s">
        <v>175</v>
      </c>
      <c r="D34" s="218" t="s">
        <v>174</v>
      </c>
      <c r="E34" s="62" t="s">
        <v>173</v>
      </c>
      <c r="F34" s="218" t="s">
        <v>172</v>
      </c>
      <c r="G34" s="62" t="s">
        <v>171</v>
      </c>
      <c r="H34" s="48"/>
      <c r="I34" s="48"/>
    </row>
    <row r="35" spans="2:9" ht="15.75" customHeight="1" thickBot="1">
      <c r="B35" s="219"/>
      <c r="C35" s="219"/>
      <c r="D35" s="219"/>
      <c r="E35" s="61" t="s">
        <v>170</v>
      </c>
      <c r="F35" s="219"/>
      <c r="G35" s="61" t="s">
        <v>169</v>
      </c>
      <c r="H35" s="48"/>
      <c r="I35" s="48"/>
    </row>
    <row r="36" spans="2:9" ht="12.75">
      <c r="B36" s="60" t="s">
        <v>168</v>
      </c>
      <c r="C36" s="59">
        <f>SUM(C37:C40)</f>
        <v>1120000000</v>
      </c>
      <c r="D36" s="59"/>
      <c r="E36" s="59"/>
      <c r="F36" s="59">
        <f>SUM(F37:F40)</f>
        <v>0</v>
      </c>
      <c r="G36" s="59"/>
      <c r="H36" s="48"/>
      <c r="I36" s="48"/>
    </row>
    <row r="37" spans="2:9" ht="12.75">
      <c r="B37" s="58" t="s">
        <v>167</v>
      </c>
      <c r="C37" s="55">
        <v>450000000</v>
      </c>
      <c r="D37" s="57" t="s">
        <v>160</v>
      </c>
      <c r="E37" s="56" t="s">
        <v>166</v>
      </c>
      <c r="F37" s="55">
        <v>0</v>
      </c>
      <c r="G37" s="54">
        <v>0.0082</v>
      </c>
      <c r="H37" s="48"/>
      <c r="I37" s="48"/>
    </row>
    <row r="38" spans="2:9" ht="12.75">
      <c r="B38" s="58" t="s">
        <v>165</v>
      </c>
      <c r="C38" s="55">
        <v>300000000</v>
      </c>
      <c r="D38" s="57" t="s">
        <v>160</v>
      </c>
      <c r="E38" s="56" t="s">
        <v>164</v>
      </c>
      <c r="F38" s="55">
        <v>0</v>
      </c>
      <c r="G38" s="54">
        <v>0.0077</v>
      </c>
      <c r="H38" s="48"/>
      <c r="I38" s="48"/>
    </row>
    <row r="39" spans="2:9" ht="12.75">
      <c r="B39" s="58" t="s">
        <v>163</v>
      </c>
      <c r="C39" s="55">
        <v>200000000</v>
      </c>
      <c r="D39" s="57" t="s">
        <v>160</v>
      </c>
      <c r="E39" s="56" t="s">
        <v>162</v>
      </c>
      <c r="F39" s="55">
        <v>0</v>
      </c>
      <c r="G39" s="54">
        <v>0.008</v>
      </c>
      <c r="H39" s="48"/>
      <c r="I39" s="48"/>
    </row>
    <row r="40" spans="2:9" ht="13.5" thickBot="1">
      <c r="B40" s="53" t="s">
        <v>161</v>
      </c>
      <c r="C40" s="50">
        <v>170000000</v>
      </c>
      <c r="D40" s="52" t="s">
        <v>160</v>
      </c>
      <c r="E40" s="51" t="s">
        <v>159</v>
      </c>
      <c r="F40" s="50">
        <v>0</v>
      </c>
      <c r="G40" s="49">
        <v>0.0077</v>
      </c>
      <c r="H40" s="48"/>
      <c r="I40" s="4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1" t="s">
        <v>120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2" ht="15.75" thickBot="1">
      <c r="B3" s="214" t="s">
        <v>124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2" ht="15.75" thickBot="1">
      <c r="B4" s="214" t="s">
        <v>125</v>
      </c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2:12" ht="15.75" thickBot="1">
      <c r="B5" s="214" t="s">
        <v>1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2:12" ht="102">
      <c r="B6" s="34" t="s">
        <v>126</v>
      </c>
      <c r="C6" s="35" t="s">
        <v>127</v>
      </c>
      <c r="D6" s="35" t="s">
        <v>128</v>
      </c>
      <c r="E6" s="35" t="s">
        <v>129</v>
      </c>
      <c r="F6" s="35" t="s">
        <v>130</v>
      </c>
      <c r="G6" s="35" t="s">
        <v>131</v>
      </c>
      <c r="H6" s="35" t="s">
        <v>132</v>
      </c>
      <c r="I6" s="35" t="s">
        <v>133</v>
      </c>
      <c r="J6" s="35" t="s">
        <v>134</v>
      </c>
      <c r="K6" s="35" t="s">
        <v>135</v>
      </c>
      <c r="L6" s="35" t="s">
        <v>136</v>
      </c>
    </row>
    <row r="7" spans="2:12" ht="15.75" thickBot="1">
      <c r="B7" s="36" t="s">
        <v>137</v>
      </c>
      <c r="C7" s="36" t="s">
        <v>138</v>
      </c>
      <c r="D7" s="36" t="s">
        <v>139</v>
      </c>
      <c r="E7" s="36" t="s">
        <v>140</v>
      </c>
      <c r="F7" s="36" t="s">
        <v>141</v>
      </c>
      <c r="G7" s="36" t="s">
        <v>142</v>
      </c>
      <c r="H7" s="36" t="s">
        <v>143</v>
      </c>
      <c r="I7" s="36" t="s">
        <v>144</v>
      </c>
      <c r="J7" s="36" t="s">
        <v>145</v>
      </c>
      <c r="K7" s="36" t="s">
        <v>146</v>
      </c>
      <c r="L7" s="36" t="s">
        <v>147</v>
      </c>
    </row>
    <row r="8" spans="2:12" ht="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5.5">
      <c r="B9" s="39" t="s">
        <v>148</v>
      </c>
      <c r="C9" s="40"/>
      <c r="D9" s="40"/>
      <c r="E9" s="40"/>
      <c r="F9" s="40">
        <f aca="true" t="shared" si="0" ref="F9:L9">SUM(F10:F13)</f>
        <v>0</v>
      </c>
      <c r="G9" s="40"/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</row>
    <row r="10" spans="2:12" ht="15">
      <c r="B10" s="41" t="s">
        <v>149</v>
      </c>
      <c r="C10" s="42"/>
      <c r="D10" s="42"/>
      <c r="E10" s="42"/>
      <c r="F10" s="42">
        <v>0</v>
      </c>
      <c r="G10" s="42"/>
      <c r="H10" s="42">
        <v>0</v>
      </c>
      <c r="I10" s="42">
        <v>0</v>
      </c>
      <c r="J10" s="42">
        <v>0</v>
      </c>
      <c r="K10" s="42">
        <v>0</v>
      </c>
      <c r="L10" s="42">
        <f>F10-K10</f>
        <v>0</v>
      </c>
    </row>
    <row r="11" spans="2:12" ht="15">
      <c r="B11" s="41" t="s">
        <v>150</v>
      </c>
      <c r="C11" s="42"/>
      <c r="D11" s="42"/>
      <c r="E11" s="42"/>
      <c r="F11" s="42">
        <v>0</v>
      </c>
      <c r="G11" s="42"/>
      <c r="H11" s="42">
        <v>0</v>
      </c>
      <c r="I11" s="42">
        <v>0</v>
      </c>
      <c r="J11" s="42">
        <v>0</v>
      </c>
      <c r="K11" s="42">
        <v>0</v>
      </c>
      <c r="L11" s="42">
        <f aca="true" t="shared" si="1" ref="L11:L19">F11-K11</f>
        <v>0</v>
      </c>
    </row>
    <row r="12" spans="2:12" ht="15">
      <c r="B12" s="41" t="s">
        <v>151</v>
      </c>
      <c r="C12" s="42"/>
      <c r="D12" s="42"/>
      <c r="E12" s="42"/>
      <c r="F12" s="42">
        <v>0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f t="shared" si="1"/>
        <v>0</v>
      </c>
    </row>
    <row r="13" spans="2:12" ht="15">
      <c r="B13" s="41" t="s">
        <v>152</v>
      </c>
      <c r="C13" s="42"/>
      <c r="D13" s="42"/>
      <c r="E13" s="42"/>
      <c r="F13" s="42">
        <v>0</v>
      </c>
      <c r="G13" s="42"/>
      <c r="H13" s="42">
        <v>0</v>
      </c>
      <c r="I13" s="42">
        <v>0</v>
      </c>
      <c r="J13" s="42">
        <v>0</v>
      </c>
      <c r="K13" s="42">
        <v>0</v>
      </c>
      <c r="L13" s="42">
        <f t="shared" si="1"/>
        <v>0</v>
      </c>
    </row>
    <row r="14" spans="2:12" ht="15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2:12" ht="15">
      <c r="B15" s="39" t="s">
        <v>153</v>
      </c>
      <c r="C15" s="40"/>
      <c r="D15" s="40"/>
      <c r="E15" s="40"/>
      <c r="F15" s="40">
        <f aca="true" t="shared" si="2" ref="F15:L15">SUM(F16:F19)</f>
        <v>0</v>
      </c>
      <c r="G15" s="40"/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</row>
    <row r="16" spans="2:12" ht="15">
      <c r="B16" s="41" t="s">
        <v>154</v>
      </c>
      <c r="C16" s="42"/>
      <c r="D16" s="42"/>
      <c r="E16" s="42"/>
      <c r="F16" s="42">
        <v>0</v>
      </c>
      <c r="G16" s="42"/>
      <c r="H16" s="42">
        <v>0</v>
      </c>
      <c r="I16" s="42">
        <v>0</v>
      </c>
      <c r="J16" s="42">
        <v>0</v>
      </c>
      <c r="K16" s="42">
        <v>0</v>
      </c>
      <c r="L16" s="42">
        <f t="shared" si="1"/>
        <v>0</v>
      </c>
    </row>
    <row r="17" spans="2:12" ht="15">
      <c r="B17" s="41" t="s">
        <v>155</v>
      </c>
      <c r="C17" s="42"/>
      <c r="D17" s="42"/>
      <c r="E17" s="42"/>
      <c r="F17" s="42">
        <v>0</v>
      </c>
      <c r="G17" s="42"/>
      <c r="H17" s="42">
        <v>0</v>
      </c>
      <c r="I17" s="42">
        <v>0</v>
      </c>
      <c r="J17" s="42">
        <v>0</v>
      </c>
      <c r="K17" s="42">
        <v>0</v>
      </c>
      <c r="L17" s="42">
        <f t="shared" si="1"/>
        <v>0</v>
      </c>
    </row>
    <row r="18" spans="2:12" ht="15">
      <c r="B18" s="41" t="s">
        <v>156</v>
      </c>
      <c r="C18" s="42"/>
      <c r="D18" s="42"/>
      <c r="E18" s="42"/>
      <c r="F18" s="42">
        <v>0</v>
      </c>
      <c r="G18" s="42"/>
      <c r="H18" s="42">
        <v>0</v>
      </c>
      <c r="I18" s="42">
        <v>0</v>
      </c>
      <c r="J18" s="42">
        <v>0</v>
      </c>
      <c r="K18" s="42">
        <v>0</v>
      </c>
      <c r="L18" s="42">
        <f t="shared" si="1"/>
        <v>0</v>
      </c>
    </row>
    <row r="19" spans="2:12" ht="15">
      <c r="B19" s="41" t="s">
        <v>157</v>
      </c>
      <c r="C19" s="42"/>
      <c r="D19" s="42"/>
      <c r="E19" s="42"/>
      <c r="F19" s="42">
        <v>0</v>
      </c>
      <c r="G19" s="42"/>
      <c r="H19" s="42">
        <v>0</v>
      </c>
      <c r="I19" s="42">
        <v>0</v>
      </c>
      <c r="J19" s="42">
        <v>0</v>
      </c>
      <c r="K19" s="42">
        <v>0</v>
      </c>
      <c r="L19" s="42">
        <f t="shared" si="1"/>
        <v>0</v>
      </c>
    </row>
    <row r="20" spans="2:12" ht="15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2" ht="38.25">
      <c r="B21" s="39" t="s">
        <v>158</v>
      </c>
      <c r="C21" s="40"/>
      <c r="D21" s="40"/>
      <c r="E21" s="40"/>
      <c r="F21" s="40">
        <f aca="true" t="shared" si="3" ref="F21:L21">F9+F15</f>
        <v>0</v>
      </c>
      <c r="G21" s="40"/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2" t="s">
        <v>120</v>
      </c>
      <c r="C2" s="203"/>
      <c r="D2" s="203"/>
      <c r="E2" s="204"/>
    </row>
    <row r="3" spans="2:5" ht="12.75">
      <c r="B3" s="227" t="s">
        <v>208</v>
      </c>
      <c r="C3" s="228"/>
      <c r="D3" s="228"/>
      <c r="E3" s="229"/>
    </row>
    <row r="4" spans="2:5" ht="12.75">
      <c r="B4" s="227" t="s">
        <v>125</v>
      </c>
      <c r="C4" s="228"/>
      <c r="D4" s="228"/>
      <c r="E4" s="229"/>
    </row>
    <row r="5" spans="2:5" ht="13.5" thickBot="1">
      <c r="B5" s="230" t="s">
        <v>1</v>
      </c>
      <c r="C5" s="231"/>
      <c r="D5" s="231"/>
      <c r="E5" s="232"/>
    </row>
    <row r="6" spans="2:5" ht="13.5" thickBot="1">
      <c r="B6" s="77"/>
      <c r="C6" s="77"/>
      <c r="D6" s="77"/>
      <c r="E6" s="77"/>
    </row>
    <row r="7" spans="2:5" ht="12.75">
      <c r="B7" s="233" t="s">
        <v>2</v>
      </c>
      <c r="C7" s="31" t="s">
        <v>209</v>
      </c>
      <c r="D7" s="235" t="s">
        <v>210</v>
      </c>
      <c r="E7" s="31" t="s">
        <v>211</v>
      </c>
    </row>
    <row r="8" spans="2:5" ht="13.5" thickBot="1">
      <c r="B8" s="234"/>
      <c r="C8" s="32" t="s">
        <v>212</v>
      </c>
      <c r="D8" s="236"/>
      <c r="E8" s="32" t="s">
        <v>213</v>
      </c>
    </row>
    <row r="9" spans="2:5" ht="12.75">
      <c r="B9" s="78" t="s">
        <v>214</v>
      </c>
      <c r="C9" s="79">
        <f>SUM(C10:C12)</f>
        <v>20951778292</v>
      </c>
      <c r="D9" s="79">
        <f>SUM(D10:D12)</f>
        <v>11961143953.820002</v>
      </c>
      <c r="E9" s="79">
        <f>SUM(E10:E12)</f>
        <v>11960995323.81</v>
      </c>
    </row>
    <row r="10" spans="2:5" ht="12.75">
      <c r="B10" s="80" t="s">
        <v>215</v>
      </c>
      <c r="C10" s="81">
        <v>9261144941</v>
      </c>
      <c r="D10" s="81">
        <v>4995800858.92</v>
      </c>
      <c r="E10" s="81">
        <v>4995652228.91</v>
      </c>
    </row>
    <row r="11" spans="2:5" ht="12.75">
      <c r="B11" s="80" t="s">
        <v>216</v>
      </c>
      <c r="C11" s="81">
        <v>11774804337</v>
      </c>
      <c r="D11" s="81">
        <v>7006407990.55</v>
      </c>
      <c r="E11" s="81">
        <v>7006407990.55</v>
      </c>
    </row>
    <row r="12" spans="2:5" ht="12.75">
      <c r="B12" s="80" t="s">
        <v>217</v>
      </c>
      <c r="C12" s="81">
        <f>C48</f>
        <v>-84170986</v>
      </c>
      <c r="D12" s="81">
        <f>D48</f>
        <v>-41064895.65</v>
      </c>
      <c r="E12" s="81">
        <f>E48</f>
        <v>-41064895.65</v>
      </c>
    </row>
    <row r="13" spans="2:7" ht="12.75">
      <c r="B13" s="78"/>
      <c r="C13" s="81"/>
      <c r="D13" s="81"/>
      <c r="E13" s="81"/>
      <c r="G13" s="82"/>
    </row>
    <row r="14" spans="2:7" ht="15">
      <c r="B14" s="78" t="s">
        <v>218</v>
      </c>
      <c r="C14" s="83">
        <f>SUM(C15:C16)</f>
        <v>20951778292</v>
      </c>
      <c r="D14" s="83">
        <f>SUM(D15:D16)</f>
        <v>11246315095.27</v>
      </c>
      <c r="E14" s="83">
        <f>SUM(E15:E16)</f>
        <v>11100334139.210003</v>
      </c>
      <c r="G14" s="82"/>
    </row>
    <row r="15" spans="2:7" ht="12.75">
      <c r="B15" s="80" t="s">
        <v>219</v>
      </c>
      <c r="C15" s="84">
        <v>9261144941</v>
      </c>
      <c r="D15" s="84">
        <v>4559581455.75</v>
      </c>
      <c r="E15" s="84">
        <v>4417796803.840001</v>
      </c>
      <c r="G15" s="82"/>
    </row>
    <row r="16" spans="2:7" ht="12.75">
      <c r="B16" s="80" t="s">
        <v>220</v>
      </c>
      <c r="C16" s="81">
        <v>11690633351</v>
      </c>
      <c r="D16" s="81">
        <v>6686733639.5199995</v>
      </c>
      <c r="E16" s="81">
        <v>6682537335.370001</v>
      </c>
      <c r="G16" s="82"/>
    </row>
    <row r="17" spans="2:7" ht="12.75">
      <c r="B17" s="85"/>
      <c r="C17" s="81"/>
      <c r="D17" s="79"/>
      <c r="E17" s="79"/>
      <c r="G17" s="82"/>
    </row>
    <row r="18" spans="2:5" ht="12.75">
      <c r="B18" s="78" t="s">
        <v>221</v>
      </c>
      <c r="C18" s="86"/>
      <c r="D18" s="79">
        <f>SUM(D19:D20)</f>
        <v>182190205.53</v>
      </c>
      <c r="E18" s="79">
        <f>SUM(E19:E20)</f>
        <v>180105837.15</v>
      </c>
    </row>
    <row r="19" spans="2:7" ht="12.75">
      <c r="B19" s="80" t="s">
        <v>222</v>
      </c>
      <c r="C19" s="86"/>
      <c r="D19" s="81">
        <v>370642.61</v>
      </c>
      <c r="E19" s="81">
        <v>370642.61</v>
      </c>
      <c r="G19" s="82"/>
    </row>
    <row r="20" spans="2:5" ht="12.75">
      <c r="B20" s="80" t="s">
        <v>223</v>
      </c>
      <c r="C20" s="86"/>
      <c r="D20" s="81">
        <v>181819562.92</v>
      </c>
      <c r="E20" s="81">
        <v>179735194.54</v>
      </c>
    </row>
    <row r="21" spans="2:5" ht="12.75">
      <c r="B21" s="85"/>
      <c r="C21" s="81"/>
      <c r="D21" s="81"/>
      <c r="E21" s="81"/>
    </row>
    <row r="22" spans="2:5" ht="12.75">
      <c r="B22" s="78" t="s">
        <v>224</v>
      </c>
      <c r="C22" s="83">
        <f>C9-C14+C18</f>
        <v>0</v>
      </c>
      <c r="D22" s="87">
        <f>D9-D14+D18</f>
        <v>897019064.0800011</v>
      </c>
      <c r="E22" s="87">
        <f>E9-E14+E18</f>
        <v>1040767021.7499965</v>
      </c>
    </row>
    <row r="23" spans="2:5" ht="12.75">
      <c r="B23" s="78"/>
      <c r="C23" s="81"/>
      <c r="D23" s="88"/>
      <c r="E23" s="88"/>
    </row>
    <row r="24" spans="2:5" ht="12.75">
      <c r="B24" s="78" t="s">
        <v>225</v>
      </c>
      <c r="C24" s="83">
        <f>C22-C12</f>
        <v>84170986</v>
      </c>
      <c r="D24" s="87">
        <f>D22-D12</f>
        <v>938083959.7300011</v>
      </c>
      <c r="E24" s="87">
        <f>E22-E12</f>
        <v>1081831917.3999965</v>
      </c>
    </row>
    <row r="25" spans="2:5" ht="12.75">
      <c r="B25" s="78"/>
      <c r="C25" s="81"/>
      <c r="D25" s="88"/>
      <c r="E25" s="88"/>
    </row>
    <row r="26" spans="2:5" ht="27.75" customHeight="1">
      <c r="B26" s="78" t="s">
        <v>226</v>
      </c>
      <c r="C26" s="83">
        <f>C24-C18</f>
        <v>84170986</v>
      </c>
      <c r="D26" s="83">
        <f>D24-D18</f>
        <v>755893754.2000011</v>
      </c>
      <c r="E26" s="83">
        <f>E24-E18</f>
        <v>901726080.2499965</v>
      </c>
    </row>
    <row r="27" spans="2:5" ht="13.5" thickBot="1">
      <c r="B27" s="89"/>
      <c r="C27" s="90"/>
      <c r="D27" s="90"/>
      <c r="E27" s="90"/>
    </row>
    <row r="28" spans="2:5" ht="35.25" customHeight="1" thickBot="1">
      <c r="B28" s="226"/>
      <c r="C28" s="226"/>
      <c r="D28" s="226"/>
      <c r="E28" s="226"/>
    </row>
    <row r="29" spans="2:5" ht="13.5" thickBot="1">
      <c r="B29" s="91" t="s">
        <v>227</v>
      </c>
      <c r="C29" s="92" t="s">
        <v>228</v>
      </c>
      <c r="D29" s="92" t="s">
        <v>210</v>
      </c>
      <c r="E29" s="92" t="s">
        <v>229</v>
      </c>
    </row>
    <row r="30" spans="2:5" ht="12.75">
      <c r="B30" s="93"/>
      <c r="C30" s="94"/>
      <c r="D30" s="94"/>
      <c r="E30" s="94"/>
    </row>
    <row r="31" spans="2:5" ht="12.75">
      <c r="B31" s="78" t="s">
        <v>230</v>
      </c>
      <c r="C31" s="79">
        <f>SUM(C32:C33)</f>
        <v>491210659</v>
      </c>
      <c r="D31" s="79">
        <f>SUM(D32:D33)</f>
        <v>228580588.71</v>
      </c>
      <c r="E31" s="79">
        <f>SUM(E32:E33)</f>
        <v>228580588.71</v>
      </c>
    </row>
    <row r="32" spans="2:5" ht="12.75">
      <c r="B32" s="80" t="s">
        <v>231</v>
      </c>
      <c r="C32" s="81">
        <v>415204128</v>
      </c>
      <c r="D32" s="81">
        <v>180935622.37</v>
      </c>
      <c r="E32" s="81">
        <v>180935622.37</v>
      </c>
    </row>
    <row r="33" spans="2:5" ht="12.75">
      <c r="B33" s="80" t="s">
        <v>232</v>
      </c>
      <c r="C33" s="81">
        <v>76006531</v>
      </c>
      <c r="D33" s="81">
        <v>47644966.34</v>
      </c>
      <c r="E33" s="81">
        <v>47644966.34</v>
      </c>
    </row>
    <row r="34" spans="2:5" ht="12.75">
      <c r="B34" s="78"/>
      <c r="C34" s="81"/>
      <c r="D34" s="81"/>
      <c r="E34" s="81"/>
    </row>
    <row r="35" spans="2:5" ht="12.75">
      <c r="B35" s="78" t="s">
        <v>233</v>
      </c>
      <c r="C35" s="83">
        <f>C26+C31</f>
        <v>575381645</v>
      </c>
      <c r="D35" s="83">
        <f>D26+D31</f>
        <v>984474342.9100012</v>
      </c>
      <c r="E35" s="83">
        <f>E26+E31</f>
        <v>1130306668.9599965</v>
      </c>
    </row>
    <row r="36" spans="2:5" ht="13.5" thickBot="1">
      <c r="B36" s="95"/>
      <c r="C36" s="96"/>
      <c r="D36" s="96"/>
      <c r="E36" s="96"/>
    </row>
    <row r="37" spans="2:5" ht="35.25" customHeight="1" thickBot="1">
      <c r="B37" s="97"/>
      <c r="C37" s="97"/>
      <c r="D37" s="97"/>
      <c r="E37" s="97"/>
    </row>
    <row r="38" spans="2:5" ht="12.75">
      <c r="B38" s="220" t="s">
        <v>227</v>
      </c>
      <c r="C38" s="222" t="s">
        <v>234</v>
      </c>
      <c r="D38" s="224" t="s">
        <v>210</v>
      </c>
      <c r="E38" s="98" t="s">
        <v>211</v>
      </c>
    </row>
    <row r="39" spans="2:5" ht="13.5" thickBot="1">
      <c r="B39" s="221"/>
      <c r="C39" s="223"/>
      <c r="D39" s="225"/>
      <c r="E39" s="99" t="s">
        <v>229</v>
      </c>
    </row>
    <row r="40" spans="2:5" ht="12.75">
      <c r="B40" s="100"/>
      <c r="C40" s="101"/>
      <c r="D40" s="101"/>
      <c r="E40" s="101"/>
    </row>
    <row r="41" spans="2:5" ht="12.75">
      <c r="B41" s="102" t="s">
        <v>235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ht="12.75">
      <c r="B42" s="103" t="s">
        <v>236</v>
      </c>
      <c r="C42" s="81">
        <v>0</v>
      </c>
      <c r="D42" s="81">
        <v>0</v>
      </c>
      <c r="E42" s="81">
        <v>0</v>
      </c>
    </row>
    <row r="43" spans="2:5" ht="12.75">
      <c r="B43" s="103" t="s">
        <v>237</v>
      </c>
      <c r="C43" s="81">
        <v>0</v>
      </c>
      <c r="D43" s="81">
        <v>0</v>
      </c>
      <c r="E43" s="81">
        <v>0</v>
      </c>
    </row>
    <row r="44" spans="2:5" ht="12.75">
      <c r="B44" s="102" t="s">
        <v>238</v>
      </c>
      <c r="C44" s="79">
        <f>SUM(C45:C46)</f>
        <v>84170986</v>
      </c>
      <c r="D44" s="79">
        <f>SUM(D45:D46)</f>
        <v>41064895.65</v>
      </c>
      <c r="E44" s="79">
        <f>SUM(E45:E46)</f>
        <v>41064895.65</v>
      </c>
    </row>
    <row r="45" spans="2:5" ht="12.75">
      <c r="B45" s="103" t="s">
        <v>239</v>
      </c>
      <c r="C45" s="81">
        <v>0</v>
      </c>
      <c r="D45" s="81">
        <v>6840875.390000001</v>
      </c>
      <c r="E45" s="81">
        <v>6840875.390000001</v>
      </c>
    </row>
    <row r="46" spans="2:5" ht="12.75">
      <c r="B46" s="103" t="s">
        <v>240</v>
      </c>
      <c r="C46" s="81">
        <v>84170986</v>
      </c>
      <c r="D46" s="81">
        <v>34224020.26</v>
      </c>
      <c r="E46" s="81">
        <v>34224020.26</v>
      </c>
    </row>
    <row r="47" spans="2:5" ht="12.75">
      <c r="B47" s="102"/>
      <c r="C47" s="104"/>
      <c r="D47" s="104"/>
      <c r="E47" s="104"/>
    </row>
    <row r="48" spans="2:5" ht="12.75">
      <c r="B48" s="102" t="s">
        <v>241</v>
      </c>
      <c r="C48" s="79">
        <f>C41-C44</f>
        <v>-84170986</v>
      </c>
      <c r="D48" s="79">
        <f>D41-D44</f>
        <v>-41064895.65</v>
      </c>
      <c r="E48" s="79">
        <f>E41-E44</f>
        <v>-41064895.65</v>
      </c>
    </row>
    <row r="49" spans="2:5" ht="13.5" thickBot="1">
      <c r="B49" s="105"/>
      <c r="C49" s="106"/>
      <c r="D49" s="105"/>
      <c r="E49" s="105"/>
    </row>
    <row r="50" spans="2:5" ht="35.25" customHeight="1" thickBot="1">
      <c r="B50" s="97"/>
      <c r="C50" s="97"/>
      <c r="D50" s="97"/>
      <c r="E50" s="97"/>
    </row>
    <row r="51" spans="2:5" ht="12.75">
      <c r="B51" s="220" t="s">
        <v>227</v>
      </c>
      <c r="C51" s="98" t="s">
        <v>209</v>
      </c>
      <c r="D51" s="224" t="s">
        <v>210</v>
      </c>
      <c r="E51" s="98" t="s">
        <v>211</v>
      </c>
    </row>
    <row r="52" spans="2:5" ht="13.5" thickBot="1">
      <c r="B52" s="221"/>
      <c r="C52" s="99" t="s">
        <v>228</v>
      </c>
      <c r="D52" s="225"/>
      <c r="E52" s="99" t="s">
        <v>229</v>
      </c>
    </row>
    <row r="53" spans="2:5" ht="12.75">
      <c r="B53" s="100"/>
      <c r="C53" s="101"/>
      <c r="D53" s="101"/>
      <c r="E53" s="101"/>
    </row>
    <row r="54" spans="2:5" ht="12.75">
      <c r="B54" s="107" t="s">
        <v>242</v>
      </c>
      <c r="C54" s="81">
        <f>C10</f>
        <v>9261144941</v>
      </c>
      <c r="D54" s="81">
        <f>D10</f>
        <v>4995800858.92</v>
      </c>
      <c r="E54" s="81">
        <f>E10</f>
        <v>4995652228.91</v>
      </c>
    </row>
    <row r="55" spans="2:5" ht="12.75">
      <c r="B55" s="107"/>
      <c r="C55" s="104"/>
      <c r="D55" s="108"/>
      <c r="E55" s="108"/>
    </row>
    <row r="56" spans="2:5" ht="12.75">
      <c r="B56" s="109" t="s">
        <v>243</v>
      </c>
      <c r="C56" s="81">
        <f>C42-C45</f>
        <v>0</v>
      </c>
      <c r="D56" s="81">
        <f>D42-D45</f>
        <v>-6840875.390000001</v>
      </c>
      <c r="E56" s="81">
        <f>E42-E45</f>
        <v>-6840875.390000001</v>
      </c>
    </row>
    <row r="57" spans="2:5" ht="12.75">
      <c r="B57" s="103" t="s">
        <v>236</v>
      </c>
      <c r="C57" s="81">
        <f>C42</f>
        <v>0</v>
      </c>
      <c r="D57" s="81">
        <f>D42</f>
        <v>0</v>
      </c>
      <c r="E57" s="81">
        <f>E42</f>
        <v>0</v>
      </c>
    </row>
    <row r="58" spans="2:5" ht="12.75">
      <c r="B58" s="103" t="s">
        <v>239</v>
      </c>
      <c r="C58" s="81">
        <f>C45</f>
        <v>0</v>
      </c>
      <c r="D58" s="81">
        <f>D45</f>
        <v>6840875.390000001</v>
      </c>
      <c r="E58" s="81">
        <f>E45</f>
        <v>6840875.390000001</v>
      </c>
    </row>
    <row r="59" spans="2:5" ht="12.75">
      <c r="B59" s="110"/>
      <c r="C59" s="104"/>
      <c r="D59" s="108"/>
      <c r="E59" s="108"/>
    </row>
    <row r="60" spans="2:5" ht="12.75">
      <c r="B60" s="110" t="s">
        <v>219</v>
      </c>
      <c r="C60" s="111">
        <f>C15</f>
        <v>9261144941</v>
      </c>
      <c r="D60" s="111">
        <f>D15</f>
        <v>4559581455.75</v>
      </c>
      <c r="E60" s="111">
        <f>E15</f>
        <v>4417796803.840001</v>
      </c>
    </row>
    <row r="61" spans="2:5" ht="12.75">
      <c r="B61" s="110"/>
      <c r="C61" s="104"/>
      <c r="D61" s="104"/>
      <c r="E61" s="104"/>
    </row>
    <row r="62" spans="2:5" ht="12.75">
      <c r="B62" s="110" t="s">
        <v>222</v>
      </c>
      <c r="C62" s="112"/>
      <c r="D62" s="81">
        <f>D19</f>
        <v>370642.61</v>
      </c>
      <c r="E62" s="81">
        <f>E19</f>
        <v>370642.61</v>
      </c>
    </row>
    <row r="63" spans="2:5" ht="12.75">
      <c r="B63" s="110"/>
      <c r="C63" s="104"/>
      <c r="D63" s="104"/>
      <c r="E63" s="104"/>
    </row>
    <row r="64" spans="2:5" ht="12.75">
      <c r="B64" s="113" t="s">
        <v>244</v>
      </c>
      <c r="C64" s="114">
        <f>C54+C56-C60+C62</f>
        <v>0</v>
      </c>
      <c r="D64" s="115">
        <f>D54+D56-D60+D62</f>
        <v>429749170.38999975</v>
      </c>
      <c r="E64" s="115">
        <f>E54+E56-E60+E62</f>
        <v>571385192.2899984</v>
      </c>
    </row>
    <row r="65" spans="2:5" ht="12.75">
      <c r="B65" s="113"/>
      <c r="C65" s="116"/>
      <c r="D65" s="117"/>
      <c r="E65" s="117"/>
    </row>
    <row r="66" spans="2:5" ht="25.5">
      <c r="B66" s="118" t="s">
        <v>245</v>
      </c>
      <c r="C66" s="114">
        <f>C64-C56</f>
        <v>0</v>
      </c>
      <c r="D66" s="115">
        <f>D64-D56</f>
        <v>436590045.77999973</v>
      </c>
      <c r="E66" s="115">
        <f>E64-E56</f>
        <v>578226067.6799984</v>
      </c>
    </row>
    <row r="67" spans="2:5" ht="13.5" thickBot="1">
      <c r="B67" s="105"/>
      <c r="C67" s="106"/>
      <c r="D67" s="105"/>
      <c r="E67" s="105"/>
    </row>
    <row r="68" spans="2:5" ht="35.25" customHeight="1" thickBot="1">
      <c r="B68" s="97"/>
      <c r="C68" s="97"/>
      <c r="D68" s="97"/>
      <c r="E68" s="97"/>
    </row>
    <row r="69" spans="2:5" ht="12.75">
      <c r="B69" s="220" t="s">
        <v>227</v>
      </c>
      <c r="C69" s="222" t="s">
        <v>234</v>
      </c>
      <c r="D69" s="224" t="s">
        <v>210</v>
      </c>
      <c r="E69" s="98" t="s">
        <v>211</v>
      </c>
    </row>
    <row r="70" spans="2:5" ht="13.5" thickBot="1">
      <c r="B70" s="221"/>
      <c r="C70" s="223"/>
      <c r="D70" s="225"/>
      <c r="E70" s="99" t="s">
        <v>229</v>
      </c>
    </row>
    <row r="71" spans="2:5" ht="12.75">
      <c r="B71" s="100"/>
      <c r="C71" s="101"/>
      <c r="D71" s="101"/>
      <c r="E71" s="101"/>
    </row>
    <row r="72" spans="2:5" ht="12.75">
      <c r="B72" s="107" t="s">
        <v>216</v>
      </c>
      <c r="C72" s="81">
        <f>C11</f>
        <v>11774804337</v>
      </c>
      <c r="D72" s="81">
        <f>D11</f>
        <v>7006407990.55</v>
      </c>
      <c r="E72" s="81">
        <f>E11</f>
        <v>7006407990.55</v>
      </c>
    </row>
    <row r="73" spans="2:5" ht="12.75">
      <c r="B73" s="107"/>
      <c r="C73" s="104"/>
      <c r="D73" s="108"/>
      <c r="E73" s="108"/>
    </row>
    <row r="74" spans="2:5" ht="25.5">
      <c r="B74" s="119" t="s">
        <v>246</v>
      </c>
      <c r="C74" s="81">
        <f>C75-C76</f>
        <v>-84170986</v>
      </c>
      <c r="D74" s="81">
        <f>D75-D76</f>
        <v>-34224020.26</v>
      </c>
      <c r="E74" s="81">
        <f>E75-E76</f>
        <v>-34224020.26</v>
      </c>
    </row>
    <row r="75" spans="2:5" ht="12.75">
      <c r="B75" s="103" t="s">
        <v>237</v>
      </c>
      <c r="C75" s="81">
        <f>C43</f>
        <v>0</v>
      </c>
      <c r="D75" s="81">
        <f>D43</f>
        <v>0</v>
      </c>
      <c r="E75" s="81">
        <f>E43</f>
        <v>0</v>
      </c>
    </row>
    <row r="76" spans="2:5" ht="12.75">
      <c r="B76" s="103" t="s">
        <v>240</v>
      </c>
      <c r="C76" s="81">
        <f>C46</f>
        <v>84170986</v>
      </c>
      <c r="D76" s="81">
        <f>D46</f>
        <v>34224020.26</v>
      </c>
      <c r="E76" s="81">
        <f>E46</f>
        <v>34224020.26</v>
      </c>
    </row>
    <row r="77" spans="2:5" ht="12.75">
      <c r="B77" s="110"/>
      <c r="C77" s="104"/>
      <c r="D77" s="108"/>
      <c r="E77" s="108"/>
    </row>
    <row r="78" spans="2:5" ht="12.75">
      <c r="B78" s="110" t="s">
        <v>247</v>
      </c>
      <c r="C78" s="81">
        <f>C16</f>
        <v>11690633351</v>
      </c>
      <c r="D78" s="81">
        <f>D16</f>
        <v>6686733639.5199995</v>
      </c>
      <c r="E78" s="81">
        <f>E16</f>
        <v>6682537335.370001</v>
      </c>
    </row>
    <row r="79" spans="2:5" ht="12.75">
      <c r="B79" s="110"/>
      <c r="C79" s="104"/>
      <c r="D79" s="104"/>
      <c r="E79" s="104"/>
    </row>
    <row r="80" spans="2:5" ht="12.75">
      <c r="B80" s="110" t="s">
        <v>223</v>
      </c>
      <c r="C80" s="112"/>
      <c r="D80" s="81">
        <f>D20</f>
        <v>181819562.92</v>
      </c>
      <c r="E80" s="81">
        <f>E20</f>
        <v>179735194.54</v>
      </c>
    </row>
    <row r="81" spans="2:5" ht="12.75">
      <c r="B81" s="110"/>
      <c r="C81" s="104"/>
      <c r="D81" s="104"/>
      <c r="E81" s="104"/>
    </row>
    <row r="82" spans="2:5" ht="12.75">
      <c r="B82" s="113" t="s">
        <v>248</v>
      </c>
      <c r="C82" s="79">
        <f>C72+C74-C78+C80</f>
        <v>0</v>
      </c>
      <c r="D82" s="79">
        <f>D72+D74-D78+D80</f>
        <v>467269893.6900004</v>
      </c>
      <c r="E82" s="79">
        <f>E72+E74-E78+E80</f>
        <v>469381829.4599991</v>
      </c>
    </row>
    <row r="83" spans="2:5" ht="12.75">
      <c r="B83" s="113"/>
      <c r="C83" s="116"/>
      <c r="D83" s="117"/>
      <c r="E83" s="117"/>
    </row>
    <row r="84" spans="2:5" ht="25.5">
      <c r="B84" s="118" t="s">
        <v>249</v>
      </c>
      <c r="C84" s="79">
        <f>C82-C74</f>
        <v>84170986</v>
      </c>
      <c r="D84" s="79">
        <f>D82-D74</f>
        <v>501493913.9500004</v>
      </c>
      <c r="E84" s="79">
        <f>E82-E74</f>
        <v>503605849.7199991</v>
      </c>
    </row>
    <row r="85" spans="2:5" ht="13.5" thickBot="1">
      <c r="B85" s="105"/>
      <c r="C85" s="106"/>
      <c r="D85" s="105"/>
      <c r="E85" s="105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20" customWidth="1"/>
    <col min="4" max="4" width="18.00390625" style="1" customWidth="1"/>
    <col min="5" max="5" width="16.421875" style="120" bestFit="1" customWidth="1"/>
    <col min="6" max="7" width="16.421875" style="1" bestFit="1" customWidth="1"/>
    <col min="8" max="8" width="17.140625" style="120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04"/>
    </row>
    <row r="3" spans="2:8" ht="12.75">
      <c r="B3" s="227" t="s">
        <v>250</v>
      </c>
      <c r="C3" s="228"/>
      <c r="D3" s="228"/>
      <c r="E3" s="228"/>
      <c r="F3" s="228"/>
      <c r="G3" s="228"/>
      <c r="H3" s="229"/>
    </row>
    <row r="4" spans="2:8" ht="12.75">
      <c r="B4" s="227" t="s">
        <v>125</v>
      </c>
      <c r="C4" s="228"/>
      <c r="D4" s="228"/>
      <c r="E4" s="228"/>
      <c r="F4" s="228"/>
      <c r="G4" s="228"/>
      <c r="H4" s="229"/>
    </row>
    <row r="5" spans="2:8" ht="13.5" thickBot="1">
      <c r="B5" s="230" t="s">
        <v>1</v>
      </c>
      <c r="C5" s="231"/>
      <c r="D5" s="231"/>
      <c r="E5" s="231"/>
      <c r="F5" s="231"/>
      <c r="G5" s="231"/>
      <c r="H5" s="232"/>
    </row>
    <row r="6" spans="2:8" ht="13.5" thickBot="1">
      <c r="B6" s="30"/>
      <c r="C6" s="239" t="s">
        <v>251</v>
      </c>
      <c r="D6" s="240"/>
      <c r="E6" s="240"/>
      <c r="F6" s="240"/>
      <c r="G6" s="241"/>
      <c r="H6" s="237" t="s">
        <v>252</v>
      </c>
    </row>
    <row r="7" spans="2:8" ht="12.75">
      <c r="B7" s="121" t="s">
        <v>227</v>
      </c>
      <c r="C7" s="237" t="s">
        <v>253</v>
      </c>
      <c r="D7" s="235" t="s">
        <v>254</v>
      </c>
      <c r="E7" s="237" t="s">
        <v>255</v>
      </c>
      <c r="F7" s="237" t="s">
        <v>210</v>
      </c>
      <c r="G7" s="237" t="s">
        <v>256</v>
      </c>
      <c r="H7" s="242"/>
    </row>
    <row r="8" spans="2:8" ht="13.5" thickBot="1">
      <c r="B8" s="122" t="s">
        <v>137</v>
      </c>
      <c r="C8" s="238"/>
      <c r="D8" s="236"/>
      <c r="E8" s="238"/>
      <c r="F8" s="238"/>
      <c r="G8" s="238"/>
      <c r="H8" s="238"/>
    </row>
    <row r="9" spans="2:8" ht="12.75">
      <c r="B9" s="102" t="s">
        <v>257</v>
      </c>
      <c r="C9" s="123"/>
      <c r="D9" s="124"/>
      <c r="E9" s="123"/>
      <c r="F9" s="124"/>
      <c r="G9" s="124"/>
      <c r="H9" s="123"/>
    </row>
    <row r="10" spans="2:8" ht="12.75">
      <c r="B10" s="110" t="s">
        <v>258</v>
      </c>
      <c r="C10" s="125">
        <v>710579317</v>
      </c>
      <c r="D10" s="125">
        <v>0</v>
      </c>
      <c r="E10" s="125">
        <f>C10+D10</f>
        <v>710579317</v>
      </c>
      <c r="F10" s="125">
        <v>445151021.5</v>
      </c>
      <c r="G10" s="125">
        <v>445151021.5</v>
      </c>
      <c r="H10" s="125">
        <f>G10-C10</f>
        <v>-265428295.5</v>
      </c>
    </row>
    <row r="11" spans="2:8" ht="12.75">
      <c r="B11" s="110" t="s">
        <v>259</v>
      </c>
      <c r="C11" s="125">
        <v>0</v>
      </c>
      <c r="D11" s="125">
        <v>0</v>
      </c>
      <c r="E11" s="125">
        <f aca="true" t="shared" si="0" ref="E11:E40">C11+D11</f>
        <v>0</v>
      </c>
      <c r="F11" s="125">
        <v>0</v>
      </c>
      <c r="G11" s="125">
        <v>0</v>
      </c>
      <c r="H11" s="125">
        <f aca="true" t="shared" si="1" ref="H11:H16">G11-C11</f>
        <v>0</v>
      </c>
    </row>
    <row r="12" spans="2:8" ht="12.75">
      <c r="B12" s="110" t="s">
        <v>260</v>
      </c>
      <c r="C12" s="125">
        <v>0</v>
      </c>
      <c r="D12" s="125">
        <v>0</v>
      </c>
      <c r="E12" s="125">
        <f t="shared" si="0"/>
        <v>0</v>
      </c>
      <c r="F12" s="125">
        <v>0</v>
      </c>
      <c r="G12" s="125">
        <v>0</v>
      </c>
      <c r="H12" s="125">
        <f t="shared" si="1"/>
        <v>0</v>
      </c>
    </row>
    <row r="13" spans="2:8" ht="12.75">
      <c r="B13" s="110" t="s">
        <v>261</v>
      </c>
      <c r="C13" s="125">
        <v>243209975</v>
      </c>
      <c r="D13" s="125">
        <v>0</v>
      </c>
      <c r="E13" s="125">
        <f t="shared" si="0"/>
        <v>243209975</v>
      </c>
      <c r="F13" s="125">
        <v>191990276.36</v>
      </c>
      <c r="G13" s="125">
        <v>191990276.36</v>
      </c>
      <c r="H13" s="125">
        <f t="shared" si="1"/>
        <v>-51219698.639999986</v>
      </c>
    </row>
    <row r="14" spans="2:8" ht="12.75">
      <c r="B14" s="110" t="s">
        <v>262</v>
      </c>
      <c r="C14" s="125">
        <v>30783818</v>
      </c>
      <c r="D14" s="125">
        <v>0</v>
      </c>
      <c r="E14" s="125">
        <f t="shared" si="0"/>
        <v>30783818</v>
      </c>
      <c r="F14" s="125">
        <v>18685690.17</v>
      </c>
      <c r="G14" s="125">
        <v>18685690.17</v>
      </c>
      <c r="H14" s="125">
        <f t="shared" si="1"/>
        <v>-12098127.829999998</v>
      </c>
    </row>
    <row r="15" spans="2:8" ht="12.75">
      <c r="B15" s="110" t="s">
        <v>263</v>
      </c>
      <c r="C15" s="125">
        <v>133764553</v>
      </c>
      <c r="D15" s="125">
        <v>0</v>
      </c>
      <c r="E15" s="125">
        <f t="shared" si="0"/>
        <v>133764553</v>
      </c>
      <c r="F15" s="125">
        <v>22982844.81</v>
      </c>
      <c r="G15" s="125">
        <v>22982844.81</v>
      </c>
      <c r="H15" s="125">
        <f t="shared" si="1"/>
        <v>-110781708.19</v>
      </c>
    </row>
    <row r="16" spans="2:8" ht="12.75">
      <c r="B16" s="110" t="s">
        <v>264</v>
      </c>
      <c r="C16" s="125">
        <v>199837500</v>
      </c>
      <c r="D16" s="125">
        <v>0</v>
      </c>
      <c r="E16" s="125">
        <f t="shared" si="0"/>
        <v>199837500</v>
      </c>
      <c r="F16" s="125">
        <v>167655043.69</v>
      </c>
      <c r="G16" s="125">
        <v>167655043.69</v>
      </c>
      <c r="H16" s="125">
        <f t="shared" si="1"/>
        <v>-32182456.310000002</v>
      </c>
    </row>
    <row r="17" spans="2:9" ht="25.5">
      <c r="B17" s="119" t="s">
        <v>265</v>
      </c>
      <c r="C17" s="125">
        <f aca="true" t="shared" si="2" ref="C17:H17">SUM(C18:C28)</f>
        <v>7601238464</v>
      </c>
      <c r="D17" s="125">
        <f t="shared" si="2"/>
        <v>0</v>
      </c>
      <c r="E17" s="125">
        <f t="shared" si="2"/>
        <v>7601238464</v>
      </c>
      <c r="F17" s="125">
        <f t="shared" si="2"/>
        <v>4000972560</v>
      </c>
      <c r="G17" s="125">
        <f>SUM(G18:G28)</f>
        <v>4000972560</v>
      </c>
      <c r="H17" s="125">
        <f t="shared" si="2"/>
        <v>-3600265904</v>
      </c>
      <c r="I17" s="126"/>
    </row>
    <row r="18" spans="2:8" ht="12.75">
      <c r="B18" s="127" t="s">
        <v>266</v>
      </c>
      <c r="C18" s="125">
        <v>5582452723</v>
      </c>
      <c r="D18" s="125">
        <v>0</v>
      </c>
      <c r="E18" s="125">
        <f t="shared" si="0"/>
        <v>5582452723</v>
      </c>
      <c r="F18" s="125">
        <v>3089079922</v>
      </c>
      <c r="G18" s="125">
        <v>3089079922</v>
      </c>
      <c r="H18" s="125">
        <f>G18-C18</f>
        <v>-2493372801</v>
      </c>
    </row>
    <row r="19" spans="2:8" ht="12.75">
      <c r="B19" s="127" t="s">
        <v>267</v>
      </c>
      <c r="C19" s="125">
        <v>482260093</v>
      </c>
      <c r="D19" s="125">
        <v>0</v>
      </c>
      <c r="E19" s="125">
        <f t="shared" si="0"/>
        <v>482260093</v>
      </c>
      <c r="F19" s="125">
        <v>265327654</v>
      </c>
      <c r="G19" s="125">
        <v>265327654</v>
      </c>
      <c r="H19" s="125">
        <f aca="true" t="shared" si="3" ref="H19:H39">G19-C19</f>
        <v>-216932439</v>
      </c>
    </row>
    <row r="20" spans="2:8" ht="12.75">
      <c r="B20" s="127" t="s">
        <v>268</v>
      </c>
      <c r="C20" s="125">
        <v>291494619</v>
      </c>
      <c r="D20" s="125">
        <v>0</v>
      </c>
      <c r="E20" s="125">
        <f t="shared" si="0"/>
        <v>291494619</v>
      </c>
      <c r="F20" s="125">
        <v>144668107</v>
      </c>
      <c r="G20" s="125">
        <v>144668107</v>
      </c>
      <c r="H20" s="125">
        <f t="shared" si="3"/>
        <v>-146826512</v>
      </c>
    </row>
    <row r="21" spans="2:8" ht="12.75">
      <c r="B21" s="127" t="s">
        <v>269</v>
      </c>
      <c r="C21" s="125">
        <v>407861098</v>
      </c>
      <c r="D21" s="125">
        <v>0</v>
      </c>
      <c r="E21" s="125">
        <f t="shared" si="0"/>
        <v>407861098</v>
      </c>
      <c r="F21" s="125">
        <v>0</v>
      </c>
      <c r="G21" s="125">
        <v>0</v>
      </c>
      <c r="H21" s="125">
        <f t="shared" si="3"/>
        <v>-407861098</v>
      </c>
    </row>
    <row r="22" spans="2:8" ht="12.75">
      <c r="B22" s="127" t="s">
        <v>270</v>
      </c>
      <c r="C22" s="125">
        <v>0</v>
      </c>
      <c r="D22" s="125">
        <v>0</v>
      </c>
      <c r="E22" s="125">
        <f t="shared" si="0"/>
        <v>0</v>
      </c>
      <c r="F22" s="125">
        <v>0</v>
      </c>
      <c r="G22" s="125">
        <v>0</v>
      </c>
      <c r="H22" s="125">
        <f t="shared" si="3"/>
        <v>0</v>
      </c>
    </row>
    <row r="23" spans="2:8" ht="12.75">
      <c r="B23" s="128" t="s">
        <v>271</v>
      </c>
      <c r="C23" s="125">
        <v>86223216</v>
      </c>
      <c r="D23" s="125">
        <v>0</v>
      </c>
      <c r="E23" s="125">
        <f t="shared" si="0"/>
        <v>86223216</v>
      </c>
      <c r="F23" s="125">
        <v>44350572</v>
      </c>
      <c r="G23" s="125">
        <v>44350572</v>
      </c>
      <c r="H23" s="125">
        <f t="shared" si="3"/>
        <v>-41872644</v>
      </c>
    </row>
    <row r="24" spans="2:8" ht="12.75">
      <c r="B24" s="128" t="s">
        <v>272</v>
      </c>
      <c r="C24" s="125">
        <v>0</v>
      </c>
      <c r="D24" s="125">
        <v>0</v>
      </c>
      <c r="E24" s="125">
        <f t="shared" si="0"/>
        <v>0</v>
      </c>
      <c r="F24" s="125">
        <v>0</v>
      </c>
      <c r="G24" s="125">
        <v>0</v>
      </c>
      <c r="H24" s="125">
        <f t="shared" si="3"/>
        <v>0</v>
      </c>
    </row>
    <row r="25" spans="2:8" ht="12.75">
      <c r="B25" s="127" t="s">
        <v>273</v>
      </c>
      <c r="C25" s="125">
        <v>0</v>
      </c>
      <c r="D25" s="125">
        <v>0</v>
      </c>
      <c r="E25" s="125">
        <f t="shared" si="0"/>
        <v>0</v>
      </c>
      <c r="F25" s="125">
        <v>0</v>
      </c>
      <c r="G25" s="125">
        <v>0</v>
      </c>
      <c r="H25" s="125">
        <f t="shared" si="3"/>
        <v>0</v>
      </c>
    </row>
    <row r="26" spans="2:8" ht="12.75">
      <c r="B26" s="127" t="s">
        <v>274</v>
      </c>
      <c r="C26" s="125">
        <v>228202832</v>
      </c>
      <c r="D26" s="125">
        <v>0</v>
      </c>
      <c r="E26" s="125">
        <f t="shared" si="0"/>
        <v>228202832</v>
      </c>
      <c r="F26" s="125">
        <v>114907049</v>
      </c>
      <c r="G26" s="125">
        <v>114907049</v>
      </c>
      <c r="H26" s="125">
        <f t="shared" si="3"/>
        <v>-113295783</v>
      </c>
    </row>
    <row r="27" spans="2:8" ht="12.75">
      <c r="B27" s="127" t="s">
        <v>275</v>
      </c>
      <c r="C27" s="125">
        <v>522743883</v>
      </c>
      <c r="D27" s="125">
        <v>0</v>
      </c>
      <c r="E27" s="125">
        <f t="shared" si="0"/>
        <v>522743883</v>
      </c>
      <c r="F27" s="125">
        <v>342639256</v>
      </c>
      <c r="G27" s="125">
        <v>342639256</v>
      </c>
      <c r="H27" s="125">
        <f t="shared" si="3"/>
        <v>-180104627</v>
      </c>
    </row>
    <row r="28" spans="2:8" ht="25.5">
      <c r="B28" s="128" t="s">
        <v>276</v>
      </c>
      <c r="C28" s="125">
        <v>0</v>
      </c>
      <c r="D28" s="125">
        <v>0</v>
      </c>
      <c r="E28" s="125">
        <f t="shared" si="0"/>
        <v>0</v>
      </c>
      <c r="F28" s="125">
        <v>0</v>
      </c>
      <c r="G28" s="125">
        <v>0</v>
      </c>
      <c r="H28" s="125">
        <f t="shared" si="3"/>
        <v>0</v>
      </c>
    </row>
    <row r="29" spans="2:8" ht="25.5">
      <c r="B29" s="119" t="s">
        <v>277</v>
      </c>
      <c r="C29" s="125">
        <f aca="true" t="shared" si="4" ref="C29:H29">SUM(C30:C34)</f>
        <v>341731314</v>
      </c>
      <c r="D29" s="125">
        <f t="shared" si="4"/>
        <v>0</v>
      </c>
      <c r="E29" s="125">
        <f t="shared" si="4"/>
        <v>341731314</v>
      </c>
      <c r="F29" s="125">
        <f>SUM(F30:F34)</f>
        <v>148363422.39000002</v>
      </c>
      <c r="G29" s="125">
        <f>SUM(G30:G34)</f>
        <v>148214792.38</v>
      </c>
      <c r="H29" s="125">
        <f t="shared" si="4"/>
        <v>-193516521.62</v>
      </c>
    </row>
    <row r="30" spans="2:8" ht="12.75">
      <c r="B30" s="127" t="s">
        <v>278</v>
      </c>
      <c r="C30" s="125">
        <v>0</v>
      </c>
      <c r="D30" s="125">
        <v>0</v>
      </c>
      <c r="E30" s="125">
        <f t="shared" si="0"/>
        <v>0</v>
      </c>
      <c r="F30" s="125">
        <v>1755.77</v>
      </c>
      <c r="G30" s="125">
        <v>1755.77</v>
      </c>
      <c r="H30" s="125">
        <f t="shared" si="3"/>
        <v>1755.77</v>
      </c>
    </row>
    <row r="31" spans="2:8" ht="12.75">
      <c r="B31" s="127" t="s">
        <v>279</v>
      </c>
      <c r="C31" s="125">
        <v>9797802</v>
      </c>
      <c r="D31" s="125">
        <v>0</v>
      </c>
      <c r="E31" s="125">
        <f t="shared" si="0"/>
        <v>9797802</v>
      </c>
      <c r="F31" s="125">
        <v>4898904</v>
      </c>
      <c r="G31" s="125">
        <v>4898904</v>
      </c>
      <c r="H31" s="125">
        <f t="shared" si="3"/>
        <v>-4898898</v>
      </c>
    </row>
    <row r="32" spans="2:8" ht="12.75">
      <c r="B32" s="127" t="s">
        <v>280</v>
      </c>
      <c r="C32" s="125">
        <v>36123142</v>
      </c>
      <c r="D32" s="125">
        <v>0</v>
      </c>
      <c r="E32" s="125">
        <f t="shared" si="0"/>
        <v>36123142</v>
      </c>
      <c r="F32" s="125">
        <v>17827604.47</v>
      </c>
      <c r="G32" s="125">
        <v>17827604.47</v>
      </c>
      <c r="H32" s="125">
        <f t="shared" si="3"/>
        <v>-18295537.53</v>
      </c>
    </row>
    <row r="33" spans="2:8" ht="25.5">
      <c r="B33" s="128" t="s">
        <v>281</v>
      </c>
      <c r="C33" s="125">
        <v>19894465</v>
      </c>
      <c r="D33" s="125">
        <v>0</v>
      </c>
      <c r="E33" s="125">
        <f t="shared" si="0"/>
        <v>19894465</v>
      </c>
      <c r="F33" s="125">
        <v>5774425</v>
      </c>
      <c r="G33" s="125">
        <v>5774425</v>
      </c>
      <c r="H33" s="125">
        <f t="shared" si="3"/>
        <v>-14120040</v>
      </c>
    </row>
    <row r="34" spans="2:9" ht="12.75">
      <c r="B34" s="127" t="s">
        <v>282</v>
      </c>
      <c r="C34" s="125">
        <v>275915905</v>
      </c>
      <c r="D34" s="125">
        <v>0</v>
      </c>
      <c r="E34" s="125">
        <f t="shared" si="0"/>
        <v>275915905</v>
      </c>
      <c r="F34" s="125">
        <v>119860733.15</v>
      </c>
      <c r="G34" s="125">
        <v>119712103.14</v>
      </c>
      <c r="H34" s="125">
        <f t="shared" si="3"/>
        <v>-156203801.86</v>
      </c>
      <c r="I34" s="126"/>
    </row>
    <row r="35" spans="2:8" ht="12.75">
      <c r="B35" s="110" t="s">
        <v>283</v>
      </c>
      <c r="C35" s="125">
        <v>0</v>
      </c>
      <c r="D35" s="125">
        <v>0</v>
      </c>
      <c r="E35" s="125">
        <f t="shared" si="0"/>
        <v>0</v>
      </c>
      <c r="F35" s="125">
        <v>0</v>
      </c>
      <c r="G35" s="125">
        <v>0</v>
      </c>
      <c r="H35" s="125">
        <f t="shared" si="3"/>
        <v>0</v>
      </c>
    </row>
    <row r="36" spans="2:8" ht="12.75">
      <c r="B36" s="110" t="s">
        <v>284</v>
      </c>
      <c r="C36" s="125">
        <f aca="true" t="shared" si="5" ref="C36:H36">C37</f>
        <v>0</v>
      </c>
      <c r="D36" s="125">
        <f t="shared" si="5"/>
        <v>0</v>
      </c>
      <c r="E36" s="125">
        <f t="shared" si="5"/>
        <v>0</v>
      </c>
      <c r="F36" s="125">
        <f t="shared" si="5"/>
        <v>0</v>
      </c>
      <c r="G36" s="125">
        <f t="shared" si="5"/>
        <v>0</v>
      </c>
      <c r="H36" s="125">
        <f t="shared" si="5"/>
        <v>0</v>
      </c>
    </row>
    <row r="37" spans="2:8" ht="12.75">
      <c r="B37" s="127" t="s">
        <v>285</v>
      </c>
      <c r="C37" s="125">
        <v>0</v>
      </c>
      <c r="D37" s="125">
        <v>0</v>
      </c>
      <c r="E37" s="125">
        <f t="shared" si="0"/>
        <v>0</v>
      </c>
      <c r="F37" s="125">
        <v>0</v>
      </c>
      <c r="G37" s="125">
        <v>0</v>
      </c>
      <c r="H37" s="125">
        <f t="shared" si="3"/>
        <v>0</v>
      </c>
    </row>
    <row r="38" spans="2:8" ht="12.75">
      <c r="B38" s="110" t="s">
        <v>286</v>
      </c>
      <c r="C38" s="125">
        <f aca="true" t="shared" si="6" ref="C38:H38">C39+C40</f>
        <v>0</v>
      </c>
      <c r="D38" s="125">
        <f t="shared" si="6"/>
        <v>0</v>
      </c>
      <c r="E38" s="125">
        <f t="shared" si="6"/>
        <v>0</v>
      </c>
      <c r="F38" s="125">
        <f t="shared" si="6"/>
        <v>0</v>
      </c>
      <c r="G38" s="125">
        <f t="shared" si="6"/>
        <v>0</v>
      </c>
      <c r="H38" s="125">
        <f t="shared" si="6"/>
        <v>0</v>
      </c>
    </row>
    <row r="39" spans="2:8" ht="12.75">
      <c r="B39" s="127" t="s">
        <v>287</v>
      </c>
      <c r="C39" s="125">
        <v>0</v>
      </c>
      <c r="D39" s="125">
        <v>0</v>
      </c>
      <c r="E39" s="125">
        <f t="shared" si="0"/>
        <v>0</v>
      </c>
      <c r="F39" s="125">
        <v>0</v>
      </c>
      <c r="G39" s="125">
        <v>0</v>
      </c>
      <c r="H39" s="125">
        <f t="shared" si="3"/>
        <v>0</v>
      </c>
    </row>
    <row r="40" spans="2:8" ht="12.75">
      <c r="B40" s="127" t="s">
        <v>288</v>
      </c>
      <c r="C40" s="125">
        <v>0</v>
      </c>
      <c r="D40" s="125">
        <v>0</v>
      </c>
      <c r="E40" s="125">
        <f t="shared" si="0"/>
        <v>0</v>
      </c>
      <c r="F40" s="125">
        <v>0</v>
      </c>
      <c r="G40" s="125">
        <v>0</v>
      </c>
      <c r="H40" s="125">
        <f>G40-C40</f>
        <v>0</v>
      </c>
    </row>
    <row r="41" spans="2:8" ht="12.75">
      <c r="B41" s="129"/>
      <c r="C41" s="125"/>
      <c r="D41" s="130"/>
      <c r="E41" s="125"/>
      <c r="F41" s="130"/>
      <c r="G41" s="130"/>
      <c r="H41" s="125"/>
    </row>
    <row r="42" spans="2:8" ht="25.5">
      <c r="B42" s="78" t="s">
        <v>289</v>
      </c>
      <c r="C42" s="131">
        <f aca="true" t="shared" si="7" ref="C42:H42">C10+C11+C12+C13+C14+C15+C16+C17+C29+C35+C36+C38</f>
        <v>9261144941</v>
      </c>
      <c r="D42" s="131">
        <f t="shared" si="7"/>
        <v>0</v>
      </c>
      <c r="E42" s="131">
        <f t="shared" si="7"/>
        <v>9261144941</v>
      </c>
      <c r="F42" s="131">
        <f t="shared" si="7"/>
        <v>4995800858.92</v>
      </c>
      <c r="G42" s="131">
        <f t="shared" si="7"/>
        <v>4995652228.91</v>
      </c>
      <c r="H42" s="131">
        <f t="shared" si="7"/>
        <v>-4265492712.0899997</v>
      </c>
    </row>
    <row r="43" spans="2:8" ht="12.75">
      <c r="B43" s="107"/>
      <c r="C43" s="125"/>
      <c r="D43" s="108"/>
      <c r="E43" s="132"/>
      <c r="F43" s="108"/>
      <c r="G43" s="108"/>
      <c r="H43" s="132"/>
    </row>
    <row r="44" spans="2:8" ht="25.5">
      <c r="B44" s="78" t="s">
        <v>290</v>
      </c>
      <c r="C44" s="133"/>
      <c r="D44" s="134"/>
      <c r="E44" s="133"/>
      <c r="F44" s="134"/>
      <c r="G44" s="134"/>
      <c r="H44" s="125"/>
    </row>
    <row r="45" spans="2:8" ht="12.75">
      <c r="B45" s="129"/>
      <c r="C45" s="125"/>
      <c r="D45" s="135"/>
      <c r="E45" s="125"/>
      <c r="F45" s="135"/>
      <c r="G45" s="135"/>
      <c r="H45" s="125"/>
    </row>
    <row r="46" spans="2:8" ht="12.75">
      <c r="B46" s="102" t="s">
        <v>291</v>
      </c>
      <c r="C46" s="125"/>
      <c r="D46" s="130"/>
      <c r="E46" s="125"/>
      <c r="F46" s="130"/>
      <c r="G46" s="130"/>
      <c r="H46" s="125"/>
    </row>
    <row r="47" spans="2:8" ht="12.75">
      <c r="B47" s="110" t="s">
        <v>292</v>
      </c>
      <c r="C47" s="125">
        <f aca="true" t="shared" si="8" ref="C47:H47">SUM(C48:C55)</f>
        <v>9287566881</v>
      </c>
      <c r="D47" s="125">
        <f t="shared" si="8"/>
        <v>0</v>
      </c>
      <c r="E47" s="125">
        <f t="shared" si="8"/>
        <v>9287566881</v>
      </c>
      <c r="F47" s="125">
        <f t="shared" si="8"/>
        <v>4389525285.75</v>
      </c>
      <c r="G47" s="125">
        <f>SUM(G48:G55)</f>
        <v>4389525285.75</v>
      </c>
      <c r="H47" s="125">
        <f t="shared" si="8"/>
        <v>-4898041595.25</v>
      </c>
    </row>
    <row r="48" spans="2:8" ht="25.5">
      <c r="B48" s="128" t="s">
        <v>293</v>
      </c>
      <c r="C48" s="125">
        <v>5100941816</v>
      </c>
      <c r="D48" s="125">
        <v>0</v>
      </c>
      <c r="E48" s="125">
        <f aca="true" t="shared" si="9" ref="E48:E65">C48+D48</f>
        <v>5100941816</v>
      </c>
      <c r="F48" s="125">
        <v>2205070908.24</v>
      </c>
      <c r="G48" s="125">
        <v>2205070908.24</v>
      </c>
      <c r="H48" s="125">
        <f>G48-C48</f>
        <v>-2895870907.76</v>
      </c>
    </row>
    <row r="49" spans="2:8" ht="27.75" customHeight="1">
      <c r="B49" s="128" t="s">
        <v>294</v>
      </c>
      <c r="C49" s="125">
        <v>1634143461</v>
      </c>
      <c r="D49" s="125">
        <v>0</v>
      </c>
      <c r="E49" s="125">
        <f t="shared" si="9"/>
        <v>1634143461</v>
      </c>
      <c r="F49" s="125">
        <v>792935833.51</v>
      </c>
      <c r="G49" s="125">
        <v>792935833.51</v>
      </c>
      <c r="H49" s="125">
        <f aca="true" t="shared" si="10" ref="H49:H65">G49-C49</f>
        <v>-841207627.49</v>
      </c>
    </row>
    <row r="50" spans="2:8" ht="27.75" customHeight="1">
      <c r="B50" s="128" t="s">
        <v>295</v>
      </c>
      <c r="C50" s="125">
        <v>752256583</v>
      </c>
      <c r="D50" s="125">
        <v>0</v>
      </c>
      <c r="E50" s="125">
        <f t="shared" si="9"/>
        <v>752256583</v>
      </c>
      <c r="F50" s="125">
        <v>439522440</v>
      </c>
      <c r="G50" s="125">
        <v>439522440</v>
      </c>
      <c r="H50" s="125">
        <f t="shared" si="10"/>
        <v>-312734143</v>
      </c>
    </row>
    <row r="51" spans="2:8" ht="38.25">
      <c r="B51" s="128" t="s">
        <v>296</v>
      </c>
      <c r="C51" s="125">
        <v>746673829</v>
      </c>
      <c r="D51" s="125">
        <v>0</v>
      </c>
      <c r="E51" s="125">
        <f t="shared" si="9"/>
        <v>746673829</v>
      </c>
      <c r="F51" s="125">
        <v>376906284</v>
      </c>
      <c r="G51" s="125">
        <v>376906284</v>
      </c>
      <c r="H51" s="125">
        <f t="shared" si="10"/>
        <v>-369767545</v>
      </c>
    </row>
    <row r="52" spans="2:8" ht="12.75">
      <c r="B52" s="128" t="s">
        <v>297</v>
      </c>
      <c r="C52" s="125">
        <v>338290850</v>
      </c>
      <c r="D52" s="125">
        <v>0</v>
      </c>
      <c r="E52" s="125">
        <f t="shared" si="9"/>
        <v>338290850</v>
      </c>
      <c r="F52" s="125">
        <v>205144386</v>
      </c>
      <c r="G52" s="125">
        <v>205144386</v>
      </c>
      <c r="H52" s="125">
        <f t="shared" si="10"/>
        <v>-133146464</v>
      </c>
    </row>
    <row r="53" spans="2:8" ht="25.5">
      <c r="B53" s="128" t="s">
        <v>298</v>
      </c>
      <c r="C53" s="125">
        <v>103879757</v>
      </c>
      <c r="D53" s="125">
        <v>0</v>
      </c>
      <c r="E53" s="125">
        <f t="shared" si="9"/>
        <v>103879757</v>
      </c>
      <c r="F53" s="125">
        <v>50511038</v>
      </c>
      <c r="G53" s="125">
        <v>50511038</v>
      </c>
      <c r="H53" s="125">
        <f t="shared" si="10"/>
        <v>-53368719</v>
      </c>
    </row>
    <row r="54" spans="2:8" ht="25.5">
      <c r="B54" s="128" t="s">
        <v>299</v>
      </c>
      <c r="C54" s="125">
        <v>124865392</v>
      </c>
      <c r="D54" s="125">
        <v>0</v>
      </c>
      <c r="E54" s="125">
        <f t="shared" si="9"/>
        <v>124865392</v>
      </c>
      <c r="F54" s="125">
        <v>78665196</v>
      </c>
      <c r="G54" s="125">
        <v>78665196</v>
      </c>
      <c r="H54" s="125">
        <f t="shared" si="10"/>
        <v>-46200196</v>
      </c>
    </row>
    <row r="55" spans="2:8" ht="25.5">
      <c r="B55" s="128" t="s">
        <v>300</v>
      </c>
      <c r="C55" s="125">
        <v>486515193</v>
      </c>
      <c r="D55" s="125">
        <v>0</v>
      </c>
      <c r="E55" s="125">
        <f t="shared" si="9"/>
        <v>486515193</v>
      </c>
      <c r="F55" s="125">
        <v>240769200</v>
      </c>
      <c r="G55" s="125">
        <v>240769200</v>
      </c>
      <c r="H55" s="125">
        <f t="shared" si="10"/>
        <v>-245745993</v>
      </c>
    </row>
    <row r="56" spans="2:8" ht="12.75">
      <c r="B56" s="119" t="s">
        <v>301</v>
      </c>
      <c r="C56" s="125">
        <f aca="true" t="shared" si="11" ref="C56:H56">SUM(C57:C60)</f>
        <v>2487237456</v>
      </c>
      <c r="D56" s="125">
        <f t="shared" si="11"/>
        <v>0</v>
      </c>
      <c r="E56" s="125">
        <f t="shared" si="11"/>
        <v>2487237456</v>
      </c>
      <c r="F56" s="125">
        <f t="shared" si="11"/>
        <v>2616882704.8</v>
      </c>
      <c r="G56" s="125">
        <f t="shared" si="11"/>
        <v>2616882704.8</v>
      </c>
      <c r="H56" s="125">
        <f t="shared" si="11"/>
        <v>129645248.80000019</v>
      </c>
    </row>
    <row r="57" spans="2:8" ht="12.75">
      <c r="B57" s="128" t="s">
        <v>302</v>
      </c>
      <c r="C57" s="125">
        <v>0</v>
      </c>
      <c r="D57" s="125">
        <v>0</v>
      </c>
      <c r="E57" s="125">
        <f t="shared" si="9"/>
        <v>0</v>
      </c>
      <c r="F57" s="125">
        <v>0</v>
      </c>
      <c r="G57" s="125">
        <v>0</v>
      </c>
      <c r="H57" s="125">
        <f t="shared" si="10"/>
        <v>0</v>
      </c>
    </row>
    <row r="58" spans="2:8" ht="12.75">
      <c r="B58" s="128" t="s">
        <v>303</v>
      </c>
      <c r="C58" s="125">
        <v>0</v>
      </c>
      <c r="D58" s="125">
        <v>0</v>
      </c>
      <c r="E58" s="125">
        <f t="shared" si="9"/>
        <v>0</v>
      </c>
      <c r="F58" s="125">
        <v>0</v>
      </c>
      <c r="G58" s="125">
        <v>0</v>
      </c>
      <c r="H58" s="125">
        <f t="shared" si="10"/>
        <v>0</v>
      </c>
    </row>
    <row r="59" spans="2:8" ht="12.75">
      <c r="B59" s="128" t="s">
        <v>304</v>
      </c>
      <c r="C59" s="125">
        <v>0</v>
      </c>
      <c r="D59" s="125">
        <v>0</v>
      </c>
      <c r="E59" s="125">
        <f t="shared" si="9"/>
        <v>0</v>
      </c>
      <c r="F59" s="125">
        <v>0</v>
      </c>
      <c r="G59" s="125">
        <v>0</v>
      </c>
      <c r="H59" s="125">
        <f t="shared" si="10"/>
        <v>0</v>
      </c>
    </row>
    <row r="60" spans="2:8" ht="12.75">
      <c r="B60" s="128" t="s">
        <v>305</v>
      </c>
      <c r="C60" s="125">
        <v>2487237456</v>
      </c>
      <c r="D60" s="125">
        <v>0</v>
      </c>
      <c r="E60" s="125">
        <f t="shared" si="9"/>
        <v>2487237456</v>
      </c>
      <c r="F60" s="125">
        <v>2616882704.8</v>
      </c>
      <c r="G60" s="125">
        <v>2616882704.8</v>
      </c>
      <c r="H60" s="125">
        <f>G60-C60</f>
        <v>129645248.80000019</v>
      </c>
    </row>
    <row r="61" spans="2:8" ht="12.75">
      <c r="B61" s="119" t="s">
        <v>306</v>
      </c>
      <c r="C61" s="125">
        <f aca="true" t="shared" si="12" ref="C61:H61">C62+C63</f>
        <v>0</v>
      </c>
      <c r="D61" s="125">
        <f t="shared" si="12"/>
        <v>0</v>
      </c>
      <c r="E61" s="125">
        <f t="shared" si="12"/>
        <v>0</v>
      </c>
      <c r="F61" s="125">
        <f t="shared" si="12"/>
        <v>0</v>
      </c>
      <c r="G61" s="125">
        <f t="shared" si="12"/>
        <v>0</v>
      </c>
      <c r="H61" s="125">
        <f t="shared" si="12"/>
        <v>0</v>
      </c>
    </row>
    <row r="62" spans="2:8" ht="25.5">
      <c r="B62" s="128" t="s">
        <v>307</v>
      </c>
      <c r="C62" s="125">
        <v>0</v>
      </c>
      <c r="D62" s="125">
        <v>0</v>
      </c>
      <c r="E62" s="125">
        <f t="shared" si="9"/>
        <v>0</v>
      </c>
      <c r="F62" s="125">
        <v>0</v>
      </c>
      <c r="G62" s="125">
        <v>0</v>
      </c>
      <c r="H62" s="125">
        <f t="shared" si="10"/>
        <v>0</v>
      </c>
    </row>
    <row r="63" spans="2:8" ht="12.75">
      <c r="B63" s="128" t="s">
        <v>308</v>
      </c>
      <c r="C63" s="125">
        <v>0</v>
      </c>
      <c r="D63" s="125">
        <v>0</v>
      </c>
      <c r="E63" s="125">
        <f t="shared" si="9"/>
        <v>0</v>
      </c>
      <c r="F63" s="125">
        <v>0</v>
      </c>
      <c r="G63" s="125">
        <v>0</v>
      </c>
      <c r="H63" s="125">
        <f t="shared" si="10"/>
        <v>0</v>
      </c>
    </row>
    <row r="64" spans="2:8" ht="25.5">
      <c r="B64" s="119" t="s">
        <v>309</v>
      </c>
      <c r="C64" s="125">
        <v>0</v>
      </c>
      <c r="D64" s="125">
        <v>0</v>
      </c>
      <c r="E64" s="125">
        <f t="shared" si="9"/>
        <v>0</v>
      </c>
      <c r="F64" s="125">
        <v>0</v>
      </c>
      <c r="G64" s="125">
        <v>0</v>
      </c>
      <c r="H64" s="125">
        <f t="shared" si="10"/>
        <v>0</v>
      </c>
    </row>
    <row r="65" spans="2:8" ht="13.5" thickBot="1">
      <c r="B65" s="136" t="s">
        <v>310</v>
      </c>
      <c r="C65" s="137">
        <v>0</v>
      </c>
      <c r="D65" s="138">
        <v>0</v>
      </c>
      <c r="E65" s="138">
        <f t="shared" si="9"/>
        <v>0</v>
      </c>
      <c r="F65" s="138">
        <v>0</v>
      </c>
      <c r="G65" s="138">
        <v>0</v>
      </c>
      <c r="H65" s="138">
        <f t="shared" si="10"/>
        <v>0</v>
      </c>
    </row>
    <row r="66" spans="2:8" ht="25.5">
      <c r="B66" s="78" t="s">
        <v>311</v>
      </c>
      <c r="C66" s="131">
        <f aca="true" t="shared" si="13" ref="C66:H66">C47+C56+C61+C64+C65</f>
        <v>11774804337</v>
      </c>
      <c r="D66" s="131">
        <f t="shared" si="13"/>
        <v>0</v>
      </c>
      <c r="E66" s="131">
        <f t="shared" si="13"/>
        <v>11774804337</v>
      </c>
      <c r="F66" s="131">
        <f t="shared" si="13"/>
        <v>7006407990.55</v>
      </c>
      <c r="G66" s="131">
        <f t="shared" si="13"/>
        <v>7006407990.55</v>
      </c>
      <c r="H66" s="131">
        <f t="shared" si="13"/>
        <v>-4768396346.45</v>
      </c>
    </row>
    <row r="67" spans="2:8" ht="12.75">
      <c r="B67" s="139"/>
      <c r="C67" s="125"/>
      <c r="D67" s="135"/>
      <c r="E67" s="125"/>
      <c r="F67" s="135"/>
      <c r="G67" s="135"/>
      <c r="H67" s="125"/>
    </row>
    <row r="68" spans="2:8" ht="25.5">
      <c r="B68" s="78" t="s">
        <v>312</v>
      </c>
      <c r="C68" s="131">
        <f aca="true" t="shared" si="14" ref="C68:H68">C69</f>
        <v>0</v>
      </c>
      <c r="D68" s="131">
        <f t="shared" si="14"/>
        <v>0</v>
      </c>
      <c r="E68" s="131">
        <f t="shared" si="14"/>
        <v>0</v>
      </c>
      <c r="F68" s="131">
        <f t="shared" si="14"/>
        <v>0</v>
      </c>
      <c r="G68" s="131">
        <f t="shared" si="14"/>
        <v>0</v>
      </c>
      <c r="H68" s="131">
        <f t="shared" si="14"/>
        <v>0</v>
      </c>
    </row>
    <row r="69" spans="2:8" ht="12.75">
      <c r="B69" s="139" t="s">
        <v>313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2:8" ht="12.75">
      <c r="B70" s="139"/>
      <c r="C70" s="125"/>
      <c r="D70" s="130"/>
      <c r="E70" s="125"/>
      <c r="F70" s="130"/>
      <c r="G70" s="130"/>
      <c r="H70" s="125"/>
    </row>
    <row r="71" spans="2:8" ht="12.75">
      <c r="B71" s="78" t="s">
        <v>314</v>
      </c>
      <c r="C71" s="131">
        <f aca="true" t="shared" si="15" ref="C71:H71">C42+C66+C68</f>
        <v>21035949278</v>
      </c>
      <c r="D71" s="131">
        <f t="shared" si="15"/>
        <v>0</v>
      </c>
      <c r="E71" s="131">
        <f t="shared" si="15"/>
        <v>21035949278</v>
      </c>
      <c r="F71" s="131">
        <f t="shared" si="15"/>
        <v>12002208849.470001</v>
      </c>
      <c r="G71" s="131">
        <f t="shared" si="15"/>
        <v>12002060219.46</v>
      </c>
      <c r="H71" s="131">
        <f t="shared" si="15"/>
        <v>-9033889058.539999</v>
      </c>
    </row>
    <row r="72" spans="2:8" ht="12.75">
      <c r="B72" s="139"/>
      <c r="C72" s="125"/>
      <c r="D72" s="130"/>
      <c r="E72" s="125"/>
      <c r="F72" s="130"/>
      <c r="G72" s="130"/>
      <c r="H72" s="125"/>
    </row>
    <row r="73" spans="2:8" ht="12.75">
      <c r="B73" s="78" t="s">
        <v>315</v>
      </c>
      <c r="C73" s="125"/>
      <c r="D73" s="130"/>
      <c r="E73" s="125"/>
      <c r="F73" s="130"/>
      <c r="G73" s="130"/>
      <c r="H73" s="125"/>
    </row>
    <row r="74" spans="2:8" ht="25.5">
      <c r="B74" s="139" t="s">
        <v>316</v>
      </c>
      <c r="C74" s="125">
        <v>0</v>
      </c>
      <c r="D74" s="125">
        <v>0</v>
      </c>
      <c r="E74" s="125">
        <f>C74+D74</f>
        <v>0</v>
      </c>
      <c r="F74" s="125">
        <v>0</v>
      </c>
      <c r="G74" s="125">
        <v>0</v>
      </c>
      <c r="H74" s="125">
        <v>0</v>
      </c>
    </row>
    <row r="75" spans="2:8" ht="25.5">
      <c r="B75" s="139" t="s">
        <v>317</v>
      </c>
      <c r="C75" s="125">
        <v>0</v>
      </c>
      <c r="D75" s="125">
        <v>0</v>
      </c>
      <c r="E75" s="125">
        <f>C75+D75</f>
        <v>0</v>
      </c>
      <c r="F75" s="125">
        <v>0</v>
      </c>
      <c r="G75" s="125">
        <v>0</v>
      </c>
      <c r="H75" s="125">
        <v>0</v>
      </c>
    </row>
    <row r="76" spans="2:8" ht="25.5">
      <c r="B76" s="78" t="s">
        <v>318</v>
      </c>
      <c r="C76" s="131">
        <f aca="true" t="shared" si="16" ref="C76:H76">SUM(C74:C75)</f>
        <v>0</v>
      </c>
      <c r="D76" s="131">
        <f t="shared" si="16"/>
        <v>0</v>
      </c>
      <c r="E76" s="131">
        <f t="shared" si="16"/>
        <v>0</v>
      </c>
      <c r="F76" s="131">
        <f t="shared" si="16"/>
        <v>0</v>
      </c>
      <c r="G76" s="131">
        <f t="shared" si="16"/>
        <v>0</v>
      </c>
      <c r="H76" s="131">
        <f t="shared" si="16"/>
        <v>0</v>
      </c>
    </row>
    <row r="77" spans="2:8" ht="13.5" thickBot="1">
      <c r="B77" s="140"/>
      <c r="C77" s="141"/>
      <c r="D77" s="142"/>
      <c r="E77" s="141"/>
      <c r="F77" s="142"/>
      <c r="G77" s="142"/>
      <c r="H77" s="141"/>
    </row>
    <row r="80" ht="12.75">
      <c r="C80" s="14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1968503937007874" right="0.1968503937007874" top="0.7874015748031497" bottom="0.5905511811023623" header="0" footer="0"/>
  <pageSetup fitToHeight="0" horizontalDpi="600" verticalDpi="600" orientation="portrait" scale="70" r:id="rId1"/>
  <ignoredErrors>
    <ignoredError sqref="H17 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9" width="16.421875" style="1" bestFit="1" customWidth="1"/>
    <col min="10" max="16384" width="11.00390625" style="1" customWidth="1"/>
  </cols>
  <sheetData>
    <row r="1" ht="13.5" thickBot="1"/>
    <row r="2" spans="2:9" ht="12.75">
      <c r="B2" s="202" t="s">
        <v>120</v>
      </c>
      <c r="C2" s="203"/>
      <c r="D2" s="203"/>
      <c r="E2" s="203"/>
      <c r="F2" s="203"/>
      <c r="G2" s="203"/>
      <c r="H2" s="203"/>
      <c r="I2" s="243"/>
    </row>
    <row r="3" spans="2:9" ht="12.75">
      <c r="B3" s="227" t="s">
        <v>319</v>
      </c>
      <c r="C3" s="228"/>
      <c r="D3" s="228"/>
      <c r="E3" s="228"/>
      <c r="F3" s="228"/>
      <c r="G3" s="228"/>
      <c r="H3" s="228"/>
      <c r="I3" s="244"/>
    </row>
    <row r="4" spans="2:9" ht="12.75">
      <c r="B4" s="227" t="s">
        <v>320</v>
      </c>
      <c r="C4" s="228"/>
      <c r="D4" s="228"/>
      <c r="E4" s="228"/>
      <c r="F4" s="228"/>
      <c r="G4" s="228"/>
      <c r="H4" s="228"/>
      <c r="I4" s="244"/>
    </row>
    <row r="5" spans="2:9" ht="12.75">
      <c r="B5" s="227" t="s">
        <v>125</v>
      </c>
      <c r="C5" s="228"/>
      <c r="D5" s="228"/>
      <c r="E5" s="228"/>
      <c r="F5" s="228"/>
      <c r="G5" s="228"/>
      <c r="H5" s="228"/>
      <c r="I5" s="244"/>
    </row>
    <row r="6" spans="2:9" ht="13.5" thickBot="1">
      <c r="B6" s="230" t="s">
        <v>1</v>
      </c>
      <c r="C6" s="231"/>
      <c r="D6" s="231"/>
      <c r="E6" s="231"/>
      <c r="F6" s="231"/>
      <c r="G6" s="231"/>
      <c r="H6" s="231"/>
      <c r="I6" s="245"/>
    </row>
    <row r="7" spans="2:9" ht="15.75" customHeight="1">
      <c r="B7" s="202" t="s">
        <v>2</v>
      </c>
      <c r="C7" s="204"/>
      <c r="D7" s="202" t="s">
        <v>321</v>
      </c>
      <c r="E7" s="203"/>
      <c r="F7" s="203"/>
      <c r="G7" s="203"/>
      <c r="H7" s="204"/>
      <c r="I7" s="237" t="s">
        <v>322</v>
      </c>
    </row>
    <row r="8" spans="2:9" ht="15" customHeight="1" thickBot="1">
      <c r="B8" s="227"/>
      <c r="C8" s="229"/>
      <c r="D8" s="230"/>
      <c r="E8" s="231"/>
      <c r="F8" s="231"/>
      <c r="G8" s="231"/>
      <c r="H8" s="232"/>
      <c r="I8" s="242"/>
    </row>
    <row r="9" spans="2:9" ht="26.25" thickBot="1">
      <c r="B9" s="230"/>
      <c r="C9" s="232"/>
      <c r="D9" s="144" t="s">
        <v>212</v>
      </c>
      <c r="E9" s="32" t="s">
        <v>323</v>
      </c>
      <c r="F9" s="144" t="s">
        <v>324</v>
      </c>
      <c r="G9" s="144" t="s">
        <v>210</v>
      </c>
      <c r="H9" s="144" t="s">
        <v>213</v>
      </c>
      <c r="I9" s="238"/>
    </row>
    <row r="10" spans="2:9" ht="12.75">
      <c r="B10" s="145" t="s">
        <v>325</v>
      </c>
      <c r="C10" s="146"/>
      <c r="D10" s="147">
        <f aca="true" t="shared" si="0" ref="D10:I10">D11+D19+D29+D39+D49+D59+D72+D76+D63</f>
        <v>9261144941</v>
      </c>
      <c r="E10" s="147">
        <f t="shared" si="0"/>
        <v>36380940.19000002</v>
      </c>
      <c r="F10" s="147">
        <f t="shared" si="0"/>
        <v>9297525881.19</v>
      </c>
      <c r="G10" s="147">
        <f t="shared" si="0"/>
        <v>4566422331.14</v>
      </c>
      <c r="H10" s="147">
        <f t="shared" si="0"/>
        <v>4424637679.230001</v>
      </c>
      <c r="I10" s="147">
        <f t="shared" si="0"/>
        <v>4731103550.05</v>
      </c>
    </row>
    <row r="11" spans="2:9" ht="12.75">
      <c r="B11" s="148" t="s">
        <v>326</v>
      </c>
      <c r="C11" s="149"/>
      <c r="D11" s="132">
        <f aca="true" t="shared" si="1" ref="D11:I11">SUM(D12:D18)</f>
        <v>2851994584.2900004</v>
      </c>
      <c r="E11" s="132">
        <f>SUM(E12:E18)</f>
        <v>-93049614.5</v>
      </c>
      <c r="F11" s="132">
        <f t="shared" si="1"/>
        <v>2758944969.79</v>
      </c>
      <c r="G11" s="132">
        <f>SUM(G12:G18)</f>
        <v>1070926039.37</v>
      </c>
      <c r="H11" s="132">
        <f>SUM(H12:H18)</f>
        <v>1069326608.96</v>
      </c>
      <c r="I11" s="132">
        <f t="shared" si="1"/>
        <v>1688018930.4200006</v>
      </c>
    </row>
    <row r="12" spans="2:9" ht="12.75">
      <c r="B12" s="150" t="s">
        <v>327</v>
      </c>
      <c r="C12" s="151"/>
      <c r="D12" s="132">
        <v>1137002409.38</v>
      </c>
      <c r="E12" s="132">
        <v>-74400545.47999999</v>
      </c>
      <c r="F12" s="132">
        <f>D12+E12</f>
        <v>1062601863.9000001</v>
      </c>
      <c r="G12" s="132">
        <v>483493202.42999995</v>
      </c>
      <c r="H12" s="132">
        <v>483493202.42999995</v>
      </c>
      <c r="I12" s="132">
        <f>F12-G12</f>
        <v>579108661.4700001</v>
      </c>
    </row>
    <row r="13" spans="2:9" ht="12.75">
      <c r="B13" s="150" t="s">
        <v>328</v>
      </c>
      <c r="C13" s="151"/>
      <c r="D13" s="132">
        <v>106361758</v>
      </c>
      <c r="E13" s="132">
        <v>-8884938.25</v>
      </c>
      <c r="F13" s="132">
        <f aca="true" t="shared" si="2" ref="F13:F18">D13+E13</f>
        <v>97476819.75</v>
      </c>
      <c r="G13" s="132">
        <v>52939234.11</v>
      </c>
      <c r="H13" s="132">
        <v>52831731.1</v>
      </c>
      <c r="I13" s="132">
        <f aca="true" t="shared" si="3" ref="I13:I18">F13-G13</f>
        <v>44537585.64</v>
      </c>
    </row>
    <row r="14" spans="2:9" ht="12.75">
      <c r="B14" s="150" t="s">
        <v>329</v>
      </c>
      <c r="C14" s="151"/>
      <c r="D14" s="132">
        <v>541527667.64</v>
      </c>
      <c r="E14" s="132">
        <v>-260657.4299999997</v>
      </c>
      <c r="F14" s="132">
        <f t="shared" si="2"/>
        <v>541267010.21</v>
      </c>
      <c r="G14" s="132">
        <v>107356918.74000001</v>
      </c>
      <c r="H14" s="132">
        <v>107256952.22</v>
      </c>
      <c r="I14" s="132">
        <f t="shared" si="3"/>
        <v>433910091.47</v>
      </c>
    </row>
    <row r="15" spans="2:9" ht="12.75">
      <c r="B15" s="150" t="s">
        <v>330</v>
      </c>
      <c r="C15" s="151"/>
      <c r="D15" s="132">
        <v>351362304.47</v>
      </c>
      <c r="E15" s="132">
        <v>-2807382.3900000006</v>
      </c>
      <c r="F15" s="132">
        <f t="shared" si="2"/>
        <v>348554922.08000004</v>
      </c>
      <c r="G15" s="132">
        <v>162661231.45999998</v>
      </c>
      <c r="H15" s="132">
        <v>161725457</v>
      </c>
      <c r="I15" s="132">
        <f t="shared" si="3"/>
        <v>185893690.62000006</v>
      </c>
    </row>
    <row r="16" spans="2:9" ht="12.75">
      <c r="B16" s="150" t="s">
        <v>331</v>
      </c>
      <c r="C16" s="151"/>
      <c r="D16" s="132">
        <v>586027154.23</v>
      </c>
      <c r="E16" s="132">
        <v>6327740.980000004</v>
      </c>
      <c r="F16" s="132">
        <f t="shared" si="2"/>
        <v>592354895.21</v>
      </c>
      <c r="G16" s="132">
        <v>234837046.60000002</v>
      </c>
      <c r="H16" s="132">
        <v>234837046.60000002</v>
      </c>
      <c r="I16" s="132">
        <f t="shared" si="3"/>
        <v>357517848.61</v>
      </c>
    </row>
    <row r="17" spans="2:9" ht="12.75">
      <c r="B17" s="150" t="s">
        <v>332</v>
      </c>
      <c r="C17" s="151"/>
      <c r="D17" s="132">
        <v>43736174.67</v>
      </c>
      <c r="E17" s="132">
        <v>0</v>
      </c>
      <c r="F17" s="132">
        <f t="shared" si="2"/>
        <v>43736174.67</v>
      </c>
      <c r="G17" s="132">
        <v>0</v>
      </c>
      <c r="H17" s="132">
        <v>0</v>
      </c>
      <c r="I17" s="132">
        <f t="shared" si="3"/>
        <v>43736174.67</v>
      </c>
    </row>
    <row r="18" spans="2:9" ht="12.75">
      <c r="B18" s="150" t="s">
        <v>333</v>
      </c>
      <c r="C18" s="151"/>
      <c r="D18" s="132">
        <v>85977115.9</v>
      </c>
      <c r="E18" s="132">
        <v>-13023831.93</v>
      </c>
      <c r="F18" s="132">
        <f t="shared" si="2"/>
        <v>72953283.97</v>
      </c>
      <c r="G18" s="132">
        <v>29638406.03</v>
      </c>
      <c r="H18" s="132">
        <v>29182219.61</v>
      </c>
      <c r="I18" s="132">
        <f t="shared" si="3"/>
        <v>43314877.94</v>
      </c>
    </row>
    <row r="19" spans="2:9" ht="12.75">
      <c r="B19" s="148" t="s">
        <v>334</v>
      </c>
      <c r="C19" s="149"/>
      <c r="D19" s="132">
        <f aca="true" t="shared" si="4" ref="D19:I19">SUM(D20:D28)</f>
        <v>162789146.04</v>
      </c>
      <c r="E19" s="132">
        <f t="shared" si="4"/>
        <v>7609802.630000002</v>
      </c>
      <c r="F19" s="132">
        <f t="shared" si="4"/>
        <v>170398948.67000002</v>
      </c>
      <c r="G19" s="132">
        <f>SUM(G20:G28)</f>
        <v>80310181.76999998</v>
      </c>
      <c r="H19" s="132">
        <f>SUM(H20:H28)</f>
        <v>61023000.18000001</v>
      </c>
      <c r="I19" s="132">
        <f t="shared" si="4"/>
        <v>90088766.9</v>
      </c>
    </row>
    <row r="20" spans="2:9" ht="12.75">
      <c r="B20" s="150" t="s">
        <v>335</v>
      </c>
      <c r="C20" s="151"/>
      <c r="D20" s="132">
        <v>50381179.46</v>
      </c>
      <c r="E20" s="132">
        <v>-2914387.3</v>
      </c>
      <c r="F20" s="132">
        <f aca="true" t="shared" si="5" ref="F20:F28">D20+E20</f>
        <v>47466792.160000004</v>
      </c>
      <c r="G20" s="132">
        <v>14075421.63</v>
      </c>
      <c r="H20" s="132">
        <v>6937125.850000001</v>
      </c>
      <c r="I20" s="132">
        <f>F20-G20</f>
        <v>33391370.53</v>
      </c>
    </row>
    <row r="21" spans="2:9" ht="12.75">
      <c r="B21" s="150" t="s">
        <v>336</v>
      </c>
      <c r="C21" s="151"/>
      <c r="D21" s="132">
        <v>22265140.1</v>
      </c>
      <c r="E21" s="132">
        <v>145563.13</v>
      </c>
      <c r="F21" s="132">
        <f t="shared" si="5"/>
        <v>22410703.23</v>
      </c>
      <c r="G21" s="132">
        <v>12765783.46</v>
      </c>
      <c r="H21" s="132">
        <v>9122832.69</v>
      </c>
      <c r="I21" s="132">
        <f aca="true" t="shared" si="6" ref="I21:I83">F21-G21</f>
        <v>9644919.77</v>
      </c>
    </row>
    <row r="22" spans="2:9" ht="12.75">
      <c r="B22" s="150" t="s">
        <v>337</v>
      </c>
      <c r="C22" s="151"/>
      <c r="D22" s="132">
        <v>67950</v>
      </c>
      <c r="E22" s="132">
        <v>2936</v>
      </c>
      <c r="F22" s="132">
        <f t="shared" si="5"/>
        <v>70886</v>
      </c>
      <c r="G22" s="132">
        <v>2484.4</v>
      </c>
      <c r="H22" s="132">
        <v>2484.4</v>
      </c>
      <c r="I22" s="132">
        <f t="shared" si="6"/>
        <v>68401.6</v>
      </c>
    </row>
    <row r="23" spans="2:9" ht="12.75">
      <c r="B23" s="150" t="s">
        <v>338</v>
      </c>
      <c r="C23" s="151"/>
      <c r="D23" s="132">
        <v>7553922.33</v>
      </c>
      <c r="E23" s="132">
        <v>2515873.14</v>
      </c>
      <c r="F23" s="132">
        <f t="shared" si="5"/>
        <v>10069795.47</v>
      </c>
      <c r="G23" s="132">
        <v>4929253.8</v>
      </c>
      <c r="H23" s="132">
        <v>4454777.52</v>
      </c>
      <c r="I23" s="132">
        <f t="shared" si="6"/>
        <v>5140541.670000001</v>
      </c>
    </row>
    <row r="24" spans="2:9" ht="12.75">
      <c r="B24" s="150" t="s">
        <v>339</v>
      </c>
      <c r="C24" s="151"/>
      <c r="D24" s="132">
        <v>2975216.43</v>
      </c>
      <c r="E24" s="132">
        <v>10768019.22</v>
      </c>
      <c r="F24" s="132">
        <f t="shared" si="5"/>
        <v>13743235.65</v>
      </c>
      <c r="G24" s="132">
        <v>431428.24</v>
      </c>
      <c r="H24" s="132">
        <v>397810.25</v>
      </c>
      <c r="I24" s="132">
        <f t="shared" si="6"/>
        <v>13311807.41</v>
      </c>
    </row>
    <row r="25" spans="2:9" ht="12.75">
      <c r="B25" s="150" t="s">
        <v>340</v>
      </c>
      <c r="C25" s="151"/>
      <c r="D25" s="132">
        <v>57817103.5</v>
      </c>
      <c r="E25" s="132">
        <v>-1298759.93</v>
      </c>
      <c r="F25" s="132">
        <f t="shared" si="5"/>
        <v>56518343.57</v>
      </c>
      <c r="G25" s="132">
        <v>45187302.57</v>
      </c>
      <c r="H25" s="132">
        <v>38048283.03</v>
      </c>
      <c r="I25" s="132">
        <f t="shared" si="6"/>
        <v>11331041</v>
      </c>
    </row>
    <row r="26" spans="2:9" ht="12.75">
      <c r="B26" s="150" t="s">
        <v>341</v>
      </c>
      <c r="C26" s="151"/>
      <c r="D26" s="132">
        <v>8198110.3</v>
      </c>
      <c r="E26" s="132">
        <v>-2402363.79</v>
      </c>
      <c r="F26" s="132">
        <f t="shared" si="5"/>
        <v>5795746.51</v>
      </c>
      <c r="G26" s="132">
        <v>401609.35</v>
      </c>
      <c r="H26" s="132">
        <v>236113.31</v>
      </c>
      <c r="I26" s="132">
        <f t="shared" si="6"/>
        <v>5394137.16</v>
      </c>
    </row>
    <row r="27" spans="2:9" ht="12.75">
      <c r="B27" s="150" t="s">
        <v>342</v>
      </c>
      <c r="C27" s="151"/>
      <c r="D27" s="132">
        <v>11800</v>
      </c>
      <c r="E27" s="132">
        <v>0</v>
      </c>
      <c r="F27" s="132">
        <f t="shared" si="5"/>
        <v>11800</v>
      </c>
      <c r="G27" s="132">
        <v>0</v>
      </c>
      <c r="H27" s="132">
        <v>0</v>
      </c>
      <c r="I27" s="132">
        <f t="shared" si="6"/>
        <v>11800</v>
      </c>
    </row>
    <row r="28" spans="2:9" ht="12.75">
      <c r="B28" s="150" t="s">
        <v>343</v>
      </c>
      <c r="C28" s="151"/>
      <c r="D28" s="132">
        <v>13518723.92</v>
      </c>
      <c r="E28" s="132">
        <v>792922.16</v>
      </c>
      <c r="F28" s="132">
        <f t="shared" si="5"/>
        <v>14311646.08</v>
      </c>
      <c r="G28" s="132">
        <v>2516898.32</v>
      </c>
      <c r="H28" s="132">
        <v>1823573.13</v>
      </c>
      <c r="I28" s="132">
        <f t="shared" si="6"/>
        <v>11794747.76</v>
      </c>
    </row>
    <row r="29" spans="2:9" ht="12.75">
      <c r="B29" s="148" t="s">
        <v>344</v>
      </c>
      <c r="C29" s="149"/>
      <c r="D29" s="152">
        <f aca="true" t="shared" si="7" ref="D29:I29">SUM(D30:D38)</f>
        <v>332229130.56</v>
      </c>
      <c r="E29" s="152">
        <f t="shared" si="7"/>
        <v>19426008.689999998</v>
      </c>
      <c r="F29" s="152">
        <f t="shared" si="7"/>
        <v>351655139.25</v>
      </c>
      <c r="G29" s="152">
        <f>SUM(G30:G38)</f>
        <v>233352070.75</v>
      </c>
      <c r="H29" s="152">
        <f>SUM(H30:H38)</f>
        <v>205956536.32999998</v>
      </c>
      <c r="I29" s="152">
        <f t="shared" si="7"/>
        <v>118303068.49999997</v>
      </c>
    </row>
    <row r="30" spans="2:9" ht="12.75">
      <c r="B30" s="150" t="s">
        <v>345</v>
      </c>
      <c r="C30" s="151"/>
      <c r="D30" s="132">
        <v>30257411.74</v>
      </c>
      <c r="E30" s="132">
        <v>-1281959.56</v>
      </c>
      <c r="F30" s="132">
        <f aca="true" t="shared" si="8" ref="F30:F38">D30+E30</f>
        <v>28975452.18</v>
      </c>
      <c r="G30" s="132">
        <v>6100326.42</v>
      </c>
      <c r="H30" s="132">
        <v>4461005.43</v>
      </c>
      <c r="I30" s="132">
        <f t="shared" si="6"/>
        <v>22875125.759999998</v>
      </c>
    </row>
    <row r="31" spans="2:9" ht="12.75">
      <c r="B31" s="150" t="s">
        <v>346</v>
      </c>
      <c r="C31" s="151"/>
      <c r="D31" s="132">
        <v>28041488.81</v>
      </c>
      <c r="E31" s="132">
        <v>3215800.21</v>
      </c>
      <c r="F31" s="132">
        <f t="shared" si="8"/>
        <v>31257289.02</v>
      </c>
      <c r="G31" s="132">
        <v>9698656.12</v>
      </c>
      <c r="H31" s="132">
        <v>7295731.46</v>
      </c>
      <c r="I31" s="132">
        <f t="shared" si="6"/>
        <v>21558632.9</v>
      </c>
    </row>
    <row r="32" spans="2:9" ht="12.75">
      <c r="B32" s="150" t="s">
        <v>347</v>
      </c>
      <c r="C32" s="151"/>
      <c r="D32" s="132">
        <v>39802909.75</v>
      </c>
      <c r="E32" s="132">
        <v>-143631.79000000004</v>
      </c>
      <c r="F32" s="132">
        <f t="shared" si="8"/>
        <v>39659277.96</v>
      </c>
      <c r="G32" s="132">
        <v>38571425.53</v>
      </c>
      <c r="H32" s="132">
        <v>31240568.38</v>
      </c>
      <c r="I32" s="132">
        <f t="shared" si="6"/>
        <v>1087852.4299999997</v>
      </c>
    </row>
    <row r="33" spans="2:9" ht="12.75">
      <c r="B33" s="150" t="s">
        <v>348</v>
      </c>
      <c r="C33" s="151"/>
      <c r="D33" s="132">
        <v>63167664.02</v>
      </c>
      <c r="E33" s="132">
        <v>14284294.76</v>
      </c>
      <c r="F33" s="152">
        <f t="shared" si="8"/>
        <v>77451958.78</v>
      </c>
      <c r="G33" s="132">
        <v>74794694.67</v>
      </c>
      <c r="H33" s="132">
        <v>74246297.79</v>
      </c>
      <c r="I33" s="153">
        <f t="shared" si="6"/>
        <v>2657264.1099999994</v>
      </c>
    </row>
    <row r="34" spans="2:9" ht="12.75">
      <c r="B34" s="150" t="s">
        <v>349</v>
      </c>
      <c r="C34" s="151"/>
      <c r="D34" s="132">
        <v>15312524.77</v>
      </c>
      <c r="E34" s="132">
        <v>-4668135.030000001</v>
      </c>
      <c r="F34" s="132">
        <f t="shared" si="8"/>
        <v>10644389.739999998</v>
      </c>
      <c r="G34" s="132">
        <v>4117205.240000002</v>
      </c>
      <c r="H34" s="132">
        <v>3479110.8000000045</v>
      </c>
      <c r="I34" s="132">
        <f t="shared" si="6"/>
        <v>6527184.499999996</v>
      </c>
    </row>
    <row r="35" spans="2:9" ht="12.75">
      <c r="B35" s="150" t="s">
        <v>350</v>
      </c>
      <c r="C35" s="151"/>
      <c r="D35" s="132">
        <v>50201199.4</v>
      </c>
      <c r="E35" s="132">
        <v>745663.94</v>
      </c>
      <c r="F35" s="132">
        <f t="shared" si="8"/>
        <v>50946863.339999996</v>
      </c>
      <c r="G35" s="132">
        <v>34915890.24</v>
      </c>
      <c r="H35" s="132">
        <v>26805362.88</v>
      </c>
      <c r="I35" s="132">
        <f t="shared" si="6"/>
        <v>16030973.099999994</v>
      </c>
    </row>
    <row r="36" spans="2:9" ht="12.75">
      <c r="B36" s="150" t="s">
        <v>351</v>
      </c>
      <c r="C36" s="151"/>
      <c r="D36" s="132">
        <v>25654187.26</v>
      </c>
      <c r="E36" s="132">
        <v>-3311355.81</v>
      </c>
      <c r="F36" s="132">
        <f t="shared" si="8"/>
        <v>22342831.450000003</v>
      </c>
      <c r="G36" s="132">
        <v>4853172.23</v>
      </c>
      <c r="H36" s="132">
        <v>4678269.89</v>
      </c>
      <c r="I36" s="132">
        <f t="shared" si="6"/>
        <v>17489659.220000003</v>
      </c>
    </row>
    <row r="37" spans="2:9" ht="12.75">
      <c r="B37" s="150" t="s">
        <v>352</v>
      </c>
      <c r="C37" s="151"/>
      <c r="D37" s="132">
        <v>35965994.04</v>
      </c>
      <c r="E37" s="132">
        <v>-461465.84</v>
      </c>
      <c r="F37" s="132">
        <f t="shared" si="8"/>
        <v>35504528.199999996</v>
      </c>
      <c r="G37" s="132">
        <v>7412284.1</v>
      </c>
      <c r="H37" s="132">
        <v>7049564.63</v>
      </c>
      <c r="I37" s="132">
        <f t="shared" si="6"/>
        <v>28092244.099999994</v>
      </c>
    </row>
    <row r="38" spans="2:9" ht="12.75">
      <c r="B38" s="150" t="s">
        <v>353</v>
      </c>
      <c r="C38" s="151"/>
      <c r="D38" s="132">
        <v>43825750.77</v>
      </c>
      <c r="E38" s="132">
        <v>11046797.81</v>
      </c>
      <c r="F38" s="132">
        <f t="shared" si="8"/>
        <v>54872548.580000006</v>
      </c>
      <c r="G38" s="132">
        <v>52888416.2</v>
      </c>
      <c r="H38" s="132">
        <v>46700625.07</v>
      </c>
      <c r="I38" s="132">
        <f t="shared" si="6"/>
        <v>1984132.3800000027</v>
      </c>
    </row>
    <row r="39" spans="2:9" ht="25.5" customHeight="1">
      <c r="B39" s="246" t="s">
        <v>354</v>
      </c>
      <c r="C39" s="247"/>
      <c r="D39" s="132">
        <f aca="true" t="shared" si="9" ref="D39:I39">SUM(D40:D48)</f>
        <v>3106964493</v>
      </c>
      <c r="E39" s="132">
        <f t="shared" si="9"/>
        <v>82104926</v>
      </c>
      <c r="F39" s="132">
        <f>SUM(F40:F48)</f>
        <v>3189069419</v>
      </c>
      <c r="G39" s="132">
        <f>SUM(G40:G48)</f>
        <v>1815489432.35</v>
      </c>
      <c r="H39" s="132">
        <f>SUM(H40:H48)</f>
        <v>1737249377.9300008</v>
      </c>
      <c r="I39" s="132">
        <f t="shared" si="9"/>
        <v>1373579986.65</v>
      </c>
    </row>
    <row r="40" spans="2:9" ht="12.75">
      <c r="B40" s="150" t="s">
        <v>355</v>
      </c>
      <c r="C40" s="151"/>
      <c r="D40" s="132">
        <v>2643813277</v>
      </c>
      <c r="E40" s="132">
        <v>40000000</v>
      </c>
      <c r="F40" s="132">
        <f>D40+E40</f>
        <v>2683813277</v>
      </c>
      <c r="G40" s="132">
        <v>1547148476.96</v>
      </c>
      <c r="H40" s="132">
        <v>1485987492.4500008</v>
      </c>
      <c r="I40" s="132">
        <f t="shared" si="6"/>
        <v>1136664800.04</v>
      </c>
    </row>
    <row r="41" spans="2:9" ht="12.75">
      <c r="B41" s="150" t="s">
        <v>356</v>
      </c>
      <c r="C41" s="151"/>
      <c r="D41" s="132">
        <v>199179082</v>
      </c>
      <c r="E41" s="132">
        <v>0</v>
      </c>
      <c r="F41" s="132">
        <f aca="true" t="shared" si="10" ref="F41:F83">D41+E41</f>
        <v>199179082</v>
      </c>
      <c r="G41" s="132">
        <v>141311870.87</v>
      </c>
      <c r="H41" s="132">
        <v>133677175.49</v>
      </c>
      <c r="I41" s="132">
        <f t="shared" si="6"/>
        <v>57867211.129999995</v>
      </c>
    </row>
    <row r="42" spans="2:9" ht="12.75">
      <c r="B42" s="150" t="s">
        <v>357</v>
      </c>
      <c r="C42" s="151"/>
      <c r="D42" s="132">
        <v>7180281</v>
      </c>
      <c r="E42" s="132">
        <v>1600000</v>
      </c>
      <c r="F42" s="132">
        <f t="shared" si="10"/>
        <v>8780281</v>
      </c>
      <c r="G42" s="132">
        <v>14565.99</v>
      </c>
      <c r="H42" s="132">
        <v>14565.99</v>
      </c>
      <c r="I42" s="132">
        <f t="shared" si="6"/>
        <v>8765715.01</v>
      </c>
    </row>
    <row r="43" spans="2:9" ht="12.75">
      <c r="B43" s="150" t="s">
        <v>358</v>
      </c>
      <c r="C43" s="151"/>
      <c r="D43" s="132">
        <v>71930543</v>
      </c>
      <c r="E43" s="132">
        <v>40504926</v>
      </c>
      <c r="F43" s="132">
        <f t="shared" si="10"/>
        <v>112435469</v>
      </c>
      <c r="G43" s="132">
        <v>71312380.49000001</v>
      </c>
      <c r="H43" s="132">
        <v>61886359.879999995</v>
      </c>
      <c r="I43" s="132">
        <f t="shared" si="6"/>
        <v>41123088.50999999</v>
      </c>
    </row>
    <row r="44" spans="2:9" ht="12.75">
      <c r="B44" s="150" t="s">
        <v>359</v>
      </c>
      <c r="C44" s="151"/>
      <c r="D44" s="132">
        <v>183831310</v>
      </c>
      <c r="E44" s="132">
        <v>0</v>
      </c>
      <c r="F44" s="132">
        <f t="shared" si="10"/>
        <v>183831310</v>
      </c>
      <c r="G44" s="132">
        <v>55352138.04</v>
      </c>
      <c r="H44" s="132">
        <v>55333784.120000005</v>
      </c>
      <c r="I44" s="132">
        <f t="shared" si="6"/>
        <v>128479171.96000001</v>
      </c>
    </row>
    <row r="45" spans="2:9" ht="12.75">
      <c r="B45" s="150" t="s">
        <v>360</v>
      </c>
      <c r="C45" s="151"/>
      <c r="D45" s="132">
        <v>0</v>
      </c>
      <c r="E45" s="132">
        <v>0</v>
      </c>
      <c r="F45" s="132">
        <f t="shared" si="10"/>
        <v>0</v>
      </c>
      <c r="G45" s="132">
        <v>0</v>
      </c>
      <c r="H45" s="132">
        <v>0</v>
      </c>
      <c r="I45" s="132">
        <f t="shared" si="6"/>
        <v>0</v>
      </c>
    </row>
    <row r="46" spans="2:9" ht="12.75">
      <c r="B46" s="150" t="s">
        <v>361</v>
      </c>
      <c r="C46" s="151"/>
      <c r="D46" s="132">
        <v>0</v>
      </c>
      <c r="E46" s="132">
        <v>0</v>
      </c>
      <c r="F46" s="132">
        <f t="shared" si="10"/>
        <v>0</v>
      </c>
      <c r="G46" s="132">
        <v>0</v>
      </c>
      <c r="H46" s="132">
        <v>0</v>
      </c>
      <c r="I46" s="132">
        <f t="shared" si="6"/>
        <v>0</v>
      </c>
    </row>
    <row r="47" spans="2:9" ht="12.75">
      <c r="B47" s="150" t="s">
        <v>362</v>
      </c>
      <c r="C47" s="151"/>
      <c r="D47" s="132">
        <v>1030000</v>
      </c>
      <c r="E47" s="132">
        <v>0</v>
      </c>
      <c r="F47" s="132">
        <f t="shared" si="10"/>
        <v>1030000</v>
      </c>
      <c r="G47" s="132">
        <v>350000</v>
      </c>
      <c r="H47" s="132">
        <v>350000</v>
      </c>
      <c r="I47" s="132">
        <f t="shared" si="6"/>
        <v>680000</v>
      </c>
    </row>
    <row r="48" spans="2:9" ht="12.75">
      <c r="B48" s="150" t="s">
        <v>363</v>
      </c>
      <c r="C48" s="151"/>
      <c r="D48" s="132">
        <v>0</v>
      </c>
      <c r="E48" s="132">
        <v>0</v>
      </c>
      <c r="F48" s="132">
        <f t="shared" si="10"/>
        <v>0</v>
      </c>
      <c r="G48" s="132">
        <v>0</v>
      </c>
      <c r="H48" s="132">
        <v>0</v>
      </c>
      <c r="I48" s="132">
        <f t="shared" si="6"/>
        <v>0</v>
      </c>
    </row>
    <row r="49" spans="2:9" ht="12.75">
      <c r="B49" s="246" t="s">
        <v>364</v>
      </c>
      <c r="C49" s="247"/>
      <c r="D49" s="132">
        <f aca="true" t="shared" si="11" ref="D49:I49">SUM(D50:D58)</f>
        <v>54994945.11000001</v>
      </c>
      <c r="E49" s="132">
        <f t="shared" si="11"/>
        <v>2396821.74</v>
      </c>
      <c r="F49" s="132">
        <f t="shared" si="11"/>
        <v>57391766.85000001</v>
      </c>
      <c r="G49" s="132">
        <f>SUM(G50:G58)</f>
        <v>11151096.29</v>
      </c>
      <c r="H49" s="132">
        <f>SUM(H50:H58)</f>
        <v>7601363.54</v>
      </c>
      <c r="I49" s="132">
        <f t="shared" si="11"/>
        <v>46240670.559999995</v>
      </c>
    </row>
    <row r="50" spans="2:9" ht="12.75">
      <c r="B50" s="150" t="s">
        <v>365</v>
      </c>
      <c r="C50" s="151"/>
      <c r="D50" s="132">
        <v>37201696.46</v>
      </c>
      <c r="E50" s="132">
        <v>1640762.37</v>
      </c>
      <c r="F50" s="132">
        <f t="shared" si="10"/>
        <v>38842458.83</v>
      </c>
      <c r="G50" s="132">
        <v>4099866.11</v>
      </c>
      <c r="H50" s="132">
        <v>2208329.53</v>
      </c>
      <c r="I50" s="132">
        <f t="shared" si="6"/>
        <v>34742592.72</v>
      </c>
    </row>
    <row r="51" spans="2:9" ht="12.75">
      <c r="B51" s="150" t="s">
        <v>366</v>
      </c>
      <c r="C51" s="151"/>
      <c r="D51" s="132">
        <v>1546901.85</v>
      </c>
      <c r="E51" s="132">
        <v>-271676.03</v>
      </c>
      <c r="F51" s="132">
        <f t="shared" si="10"/>
        <v>1275225.82</v>
      </c>
      <c r="G51" s="132">
        <v>878742.07</v>
      </c>
      <c r="H51" s="132">
        <v>171523.7</v>
      </c>
      <c r="I51" s="132">
        <f t="shared" si="6"/>
        <v>396483.7500000001</v>
      </c>
    </row>
    <row r="52" spans="2:9" ht="12.75">
      <c r="B52" s="150" t="s">
        <v>367</v>
      </c>
      <c r="C52" s="151"/>
      <c r="D52" s="132">
        <v>6200</v>
      </c>
      <c r="E52" s="132">
        <v>237402.2</v>
      </c>
      <c r="F52" s="132">
        <f t="shared" si="10"/>
        <v>243602.2</v>
      </c>
      <c r="G52" s="132">
        <v>144096.01</v>
      </c>
      <c r="H52" s="132">
        <v>144096.01</v>
      </c>
      <c r="I52" s="132">
        <f t="shared" si="6"/>
        <v>99506.19</v>
      </c>
    </row>
    <row r="53" spans="2:9" ht="12.75">
      <c r="B53" s="150" t="s">
        <v>368</v>
      </c>
      <c r="C53" s="151"/>
      <c r="D53" s="132">
        <v>4757272.6</v>
      </c>
      <c r="E53" s="132">
        <v>1169986.61</v>
      </c>
      <c r="F53" s="132">
        <f t="shared" si="10"/>
        <v>5927259.21</v>
      </c>
      <c r="G53" s="132">
        <v>4522094</v>
      </c>
      <c r="H53" s="132">
        <v>3591294</v>
      </c>
      <c r="I53" s="132">
        <f t="shared" si="6"/>
        <v>1405165.21</v>
      </c>
    </row>
    <row r="54" spans="2:9" ht="12.75">
      <c r="B54" s="150" t="s">
        <v>369</v>
      </c>
      <c r="C54" s="151"/>
      <c r="D54" s="132">
        <v>0</v>
      </c>
      <c r="E54" s="132">
        <v>0</v>
      </c>
      <c r="F54" s="132">
        <f t="shared" si="10"/>
        <v>0</v>
      </c>
      <c r="G54" s="132">
        <v>0</v>
      </c>
      <c r="H54" s="132">
        <v>0</v>
      </c>
      <c r="I54" s="132">
        <f t="shared" si="6"/>
        <v>0</v>
      </c>
    </row>
    <row r="55" spans="2:9" ht="12.75">
      <c r="B55" s="150" t="s">
        <v>370</v>
      </c>
      <c r="C55" s="151"/>
      <c r="D55" s="132">
        <v>6998979.2</v>
      </c>
      <c r="E55" s="132">
        <v>-884448.61</v>
      </c>
      <c r="F55" s="132">
        <f t="shared" si="10"/>
        <v>6114530.59</v>
      </c>
      <c r="G55" s="132">
        <v>280116.8</v>
      </c>
      <c r="H55" s="132">
        <v>259939</v>
      </c>
      <c r="I55" s="132">
        <f t="shared" si="6"/>
        <v>5834413.79</v>
      </c>
    </row>
    <row r="56" spans="2:9" ht="12.75">
      <c r="B56" s="150" t="s">
        <v>371</v>
      </c>
      <c r="C56" s="151"/>
      <c r="D56" s="132">
        <v>0</v>
      </c>
      <c r="E56" s="132">
        <v>0</v>
      </c>
      <c r="F56" s="132">
        <f t="shared" si="10"/>
        <v>0</v>
      </c>
      <c r="G56" s="132">
        <v>0</v>
      </c>
      <c r="H56" s="132">
        <v>0</v>
      </c>
      <c r="I56" s="132">
        <f t="shared" si="6"/>
        <v>0</v>
      </c>
    </row>
    <row r="57" spans="2:9" ht="12.75">
      <c r="B57" s="150" t="s">
        <v>372</v>
      </c>
      <c r="C57" s="151"/>
      <c r="D57" s="132">
        <v>3101550</v>
      </c>
      <c r="E57" s="132">
        <v>0</v>
      </c>
      <c r="F57" s="132">
        <f t="shared" si="10"/>
        <v>3101550</v>
      </c>
      <c r="G57" s="132">
        <v>761681.3399999999</v>
      </c>
      <c r="H57" s="132">
        <v>761681.3399999999</v>
      </c>
      <c r="I57" s="132">
        <f t="shared" si="6"/>
        <v>2339868.66</v>
      </c>
    </row>
    <row r="58" spans="2:9" ht="12.75">
      <c r="B58" s="150" t="s">
        <v>373</v>
      </c>
      <c r="C58" s="151"/>
      <c r="D58" s="132">
        <v>1382345</v>
      </c>
      <c r="E58" s="132">
        <v>504795.19999999995</v>
      </c>
      <c r="F58" s="132">
        <f t="shared" si="10"/>
        <v>1887140.2</v>
      </c>
      <c r="G58" s="132">
        <v>464499.95999999996</v>
      </c>
      <c r="H58" s="132">
        <v>464499.95999999996</v>
      </c>
      <c r="I58" s="132">
        <f t="shared" si="6"/>
        <v>1422640.24</v>
      </c>
    </row>
    <row r="59" spans="2:9" ht="12.75">
      <c r="B59" s="148" t="s">
        <v>374</v>
      </c>
      <c r="C59" s="149"/>
      <c r="D59" s="132">
        <f>SUM(D60:D62)</f>
        <v>7969477</v>
      </c>
      <c r="E59" s="132">
        <f>SUM(E60:E62)</f>
        <v>10496320</v>
      </c>
      <c r="F59" s="132">
        <f>SUM(F60:F62)</f>
        <v>18465797</v>
      </c>
      <c r="G59" s="132">
        <f>SUM(G60:G62)</f>
        <v>10074745.030000001</v>
      </c>
      <c r="H59" s="132">
        <f>SUM(H60:H62)</f>
        <v>10074745.030000001</v>
      </c>
      <c r="I59" s="132">
        <f t="shared" si="6"/>
        <v>8391051.969999999</v>
      </c>
    </row>
    <row r="60" spans="2:9" ht="12.75">
      <c r="B60" s="150" t="s">
        <v>375</v>
      </c>
      <c r="C60" s="151"/>
      <c r="D60" s="132">
        <v>6915788</v>
      </c>
      <c r="E60" s="132">
        <v>10200009</v>
      </c>
      <c r="F60" s="132">
        <f t="shared" si="10"/>
        <v>17115797</v>
      </c>
      <c r="G60" s="132">
        <v>10074745.030000001</v>
      </c>
      <c r="H60" s="132">
        <v>10074745.030000001</v>
      </c>
      <c r="I60" s="132">
        <f t="shared" si="6"/>
        <v>7041051.969999999</v>
      </c>
    </row>
    <row r="61" spans="2:9" ht="12.75">
      <c r="B61" s="150" t="s">
        <v>376</v>
      </c>
      <c r="C61" s="151"/>
      <c r="D61" s="132">
        <v>0</v>
      </c>
      <c r="E61" s="132">
        <v>0</v>
      </c>
      <c r="F61" s="132">
        <f t="shared" si="10"/>
        <v>0</v>
      </c>
      <c r="G61" s="132">
        <v>0</v>
      </c>
      <c r="H61" s="132">
        <v>0</v>
      </c>
      <c r="I61" s="132">
        <f t="shared" si="6"/>
        <v>0</v>
      </c>
    </row>
    <row r="62" spans="2:9" ht="12.75">
      <c r="B62" s="150" t="s">
        <v>377</v>
      </c>
      <c r="C62" s="151"/>
      <c r="D62" s="132">
        <v>1053689</v>
      </c>
      <c r="E62" s="132">
        <v>296311</v>
      </c>
      <c r="F62" s="132">
        <f t="shared" si="10"/>
        <v>1350000</v>
      </c>
      <c r="G62" s="132">
        <v>0</v>
      </c>
      <c r="H62" s="132">
        <v>0</v>
      </c>
      <c r="I62" s="132">
        <f t="shared" si="6"/>
        <v>1350000</v>
      </c>
    </row>
    <row r="63" spans="2:9" ht="12.75">
      <c r="B63" s="246" t="s">
        <v>378</v>
      </c>
      <c r="C63" s="247"/>
      <c r="D63" s="132">
        <v>1000000</v>
      </c>
      <c r="E63" s="132">
        <v>177930.76</v>
      </c>
      <c r="F63" s="132">
        <f>F64+F65+F66+F67+F68+F70+F71</f>
        <v>1177930.76</v>
      </c>
      <c r="G63" s="132">
        <v>177930.76</v>
      </c>
      <c r="H63" s="132">
        <v>177930.76</v>
      </c>
      <c r="I63" s="132">
        <f t="shared" si="6"/>
        <v>1000000</v>
      </c>
    </row>
    <row r="64" spans="2:9" ht="12.75">
      <c r="B64" s="150" t="s">
        <v>379</v>
      </c>
      <c r="C64" s="151"/>
      <c r="D64" s="132">
        <v>0</v>
      </c>
      <c r="E64" s="132">
        <v>0</v>
      </c>
      <c r="F64" s="132">
        <f t="shared" si="10"/>
        <v>0</v>
      </c>
      <c r="G64" s="132">
        <v>0</v>
      </c>
      <c r="H64" s="132">
        <v>0</v>
      </c>
      <c r="I64" s="132">
        <f t="shared" si="6"/>
        <v>0</v>
      </c>
    </row>
    <row r="65" spans="2:9" ht="12.75">
      <c r="B65" s="150" t="s">
        <v>380</v>
      </c>
      <c r="C65" s="151"/>
      <c r="D65" s="132">
        <v>0</v>
      </c>
      <c r="E65" s="132">
        <v>0</v>
      </c>
      <c r="F65" s="132">
        <f t="shared" si="10"/>
        <v>0</v>
      </c>
      <c r="G65" s="132">
        <v>0</v>
      </c>
      <c r="H65" s="132">
        <v>0</v>
      </c>
      <c r="I65" s="132">
        <f t="shared" si="6"/>
        <v>0</v>
      </c>
    </row>
    <row r="66" spans="2:9" ht="12.75">
      <c r="B66" s="150" t="s">
        <v>381</v>
      </c>
      <c r="C66" s="151"/>
      <c r="D66" s="132">
        <v>0</v>
      </c>
      <c r="E66" s="132">
        <v>0</v>
      </c>
      <c r="F66" s="132">
        <f t="shared" si="10"/>
        <v>0</v>
      </c>
      <c r="G66" s="132">
        <v>0</v>
      </c>
      <c r="H66" s="132">
        <v>0</v>
      </c>
      <c r="I66" s="132">
        <f t="shared" si="6"/>
        <v>0</v>
      </c>
    </row>
    <row r="67" spans="2:9" ht="12.75">
      <c r="B67" s="150" t="s">
        <v>382</v>
      </c>
      <c r="C67" s="151"/>
      <c r="D67" s="132">
        <v>0</v>
      </c>
      <c r="E67" s="132">
        <v>0</v>
      </c>
      <c r="F67" s="132">
        <f t="shared" si="10"/>
        <v>0</v>
      </c>
      <c r="G67" s="132">
        <v>0</v>
      </c>
      <c r="H67" s="132">
        <v>0</v>
      </c>
      <c r="I67" s="132">
        <f t="shared" si="6"/>
        <v>0</v>
      </c>
    </row>
    <row r="68" spans="2:9" ht="12.75">
      <c r="B68" s="150" t="s">
        <v>383</v>
      </c>
      <c r="C68" s="151"/>
      <c r="D68" s="132">
        <v>1000000</v>
      </c>
      <c r="E68" s="132">
        <v>177930.76</v>
      </c>
      <c r="F68" s="132">
        <f t="shared" si="10"/>
        <v>1177930.76</v>
      </c>
      <c r="G68" s="132">
        <v>177930.76</v>
      </c>
      <c r="H68" s="132">
        <v>177930.76</v>
      </c>
      <c r="I68" s="132">
        <f t="shared" si="6"/>
        <v>1000000</v>
      </c>
    </row>
    <row r="69" spans="2:9" ht="12.75">
      <c r="B69" s="155" t="s">
        <v>384</v>
      </c>
      <c r="C69" s="151"/>
      <c r="D69" s="132">
        <v>1000000</v>
      </c>
      <c r="E69" s="132">
        <v>0</v>
      </c>
      <c r="F69" s="132">
        <f t="shared" si="10"/>
        <v>1000000</v>
      </c>
      <c r="G69" s="132">
        <v>1000000</v>
      </c>
      <c r="H69" s="132">
        <v>0</v>
      </c>
      <c r="I69" s="132">
        <f t="shared" si="6"/>
        <v>0</v>
      </c>
    </row>
    <row r="70" spans="2:9" ht="12.75">
      <c r="B70" s="150" t="s">
        <v>385</v>
      </c>
      <c r="C70" s="151"/>
      <c r="D70" s="132">
        <v>0</v>
      </c>
      <c r="E70" s="132">
        <v>0</v>
      </c>
      <c r="F70" s="132">
        <f t="shared" si="10"/>
        <v>0</v>
      </c>
      <c r="G70" s="132">
        <v>0</v>
      </c>
      <c r="H70" s="132">
        <v>0</v>
      </c>
      <c r="I70" s="132">
        <f t="shared" si="6"/>
        <v>0</v>
      </c>
    </row>
    <row r="71" spans="2:9" ht="12.75">
      <c r="B71" s="150" t="s">
        <v>386</v>
      </c>
      <c r="C71" s="151"/>
      <c r="D71" s="132">
        <v>0</v>
      </c>
      <c r="E71" s="132">
        <v>0</v>
      </c>
      <c r="F71" s="132">
        <f t="shared" si="10"/>
        <v>0</v>
      </c>
      <c r="G71" s="132">
        <v>0</v>
      </c>
      <c r="H71" s="132">
        <v>0</v>
      </c>
      <c r="I71" s="132">
        <f t="shared" si="6"/>
        <v>0</v>
      </c>
    </row>
    <row r="72" spans="2:9" ht="12.75">
      <c r="B72" s="148" t="s">
        <v>387</v>
      </c>
      <c r="C72" s="149"/>
      <c r="D72" s="132">
        <f>SUM(D73:D75)</f>
        <v>2316999037</v>
      </c>
      <c r="E72" s="132">
        <f>SUM(E73:E75)</f>
        <v>7218744.870000029</v>
      </c>
      <c r="F72" s="132">
        <f>SUM(F73:F75)</f>
        <v>2324217781.87</v>
      </c>
      <c r="G72" s="132">
        <f>SUM(G73:G75)</f>
        <v>1157164337.06</v>
      </c>
      <c r="H72" s="132">
        <f>SUM(H73:H75)</f>
        <v>1145451618.74</v>
      </c>
      <c r="I72" s="132">
        <f t="shared" si="6"/>
        <v>1167053444.81</v>
      </c>
    </row>
    <row r="73" spans="2:9" ht="12.75">
      <c r="B73" s="150" t="s">
        <v>388</v>
      </c>
      <c r="C73" s="151"/>
      <c r="D73" s="132">
        <v>2117161537</v>
      </c>
      <c r="E73" s="132">
        <v>5200274.4</v>
      </c>
      <c r="F73" s="132">
        <f t="shared" si="10"/>
        <v>2122361811.4</v>
      </c>
      <c r="G73" s="132">
        <v>1071353137.93</v>
      </c>
      <c r="H73" s="132">
        <v>1059640419.61</v>
      </c>
      <c r="I73" s="132">
        <f t="shared" si="6"/>
        <v>1051008673.4700001</v>
      </c>
    </row>
    <row r="74" spans="2:9" ht="12.75">
      <c r="B74" s="150" t="s">
        <v>389</v>
      </c>
      <c r="C74" s="151"/>
      <c r="D74" s="132">
        <v>0</v>
      </c>
      <c r="E74" s="132">
        <v>0</v>
      </c>
      <c r="F74" s="132">
        <f t="shared" si="10"/>
        <v>0</v>
      </c>
      <c r="G74" s="132">
        <v>0</v>
      </c>
      <c r="H74" s="132">
        <v>0</v>
      </c>
      <c r="I74" s="132">
        <f t="shared" si="6"/>
        <v>0</v>
      </c>
    </row>
    <row r="75" spans="2:9" ht="12.75">
      <c r="B75" s="150" t="s">
        <v>390</v>
      </c>
      <c r="C75" s="151"/>
      <c r="D75" s="132">
        <v>199837500</v>
      </c>
      <c r="E75" s="132">
        <v>2018470.4700000286</v>
      </c>
      <c r="F75" s="132">
        <f t="shared" si="10"/>
        <v>201855970.47000003</v>
      </c>
      <c r="G75" s="132">
        <v>85811199.13</v>
      </c>
      <c r="H75" s="132">
        <v>85811199.13000005</v>
      </c>
      <c r="I75" s="132">
        <f t="shared" si="6"/>
        <v>116044771.34000003</v>
      </c>
    </row>
    <row r="76" spans="2:9" ht="12.75">
      <c r="B76" s="148" t="s">
        <v>391</v>
      </c>
      <c r="C76" s="149"/>
      <c r="D76" s="132">
        <f>SUM(D77:D83)</f>
        <v>426204128</v>
      </c>
      <c r="E76" s="132">
        <f>SUM(E77:E83)</f>
        <v>0</v>
      </c>
      <c r="F76" s="132">
        <f>SUM(F77:F83)</f>
        <v>426204128</v>
      </c>
      <c r="G76" s="132">
        <f>SUM(G77:G83)</f>
        <v>187776497.76</v>
      </c>
      <c r="H76" s="132">
        <f>SUM(H77:H83)</f>
        <v>187776497.76</v>
      </c>
      <c r="I76" s="132">
        <f t="shared" si="6"/>
        <v>238427630.24</v>
      </c>
    </row>
    <row r="77" spans="2:9" ht="12.75">
      <c r="B77" s="150" t="s">
        <v>392</v>
      </c>
      <c r="C77" s="151"/>
      <c r="D77" s="132">
        <v>0</v>
      </c>
      <c r="E77" s="132">
        <v>6840875.39</v>
      </c>
      <c r="F77" s="132">
        <f t="shared" si="10"/>
        <v>6840875.39</v>
      </c>
      <c r="G77" s="132">
        <v>6840875.390000001</v>
      </c>
      <c r="H77" s="132">
        <v>6840875.390000001</v>
      </c>
      <c r="I77" s="132">
        <f t="shared" si="6"/>
        <v>0</v>
      </c>
    </row>
    <row r="78" spans="2:9" ht="12.75">
      <c r="B78" s="150" t="s">
        <v>393</v>
      </c>
      <c r="C78" s="151"/>
      <c r="D78" s="132">
        <v>415204128</v>
      </c>
      <c r="E78" s="132">
        <v>-6840875.39</v>
      </c>
      <c r="F78" s="132">
        <f t="shared" si="10"/>
        <v>408363252.61</v>
      </c>
      <c r="G78" s="132">
        <v>180935622.37</v>
      </c>
      <c r="H78" s="132">
        <v>180935622.37</v>
      </c>
      <c r="I78" s="132">
        <f t="shared" si="6"/>
        <v>227427630.24</v>
      </c>
    </row>
    <row r="79" spans="2:9" ht="12.75">
      <c r="B79" s="150" t="s">
        <v>394</v>
      </c>
      <c r="C79" s="151"/>
      <c r="D79" s="132">
        <v>0</v>
      </c>
      <c r="E79" s="132">
        <v>0</v>
      </c>
      <c r="F79" s="132">
        <f t="shared" si="10"/>
        <v>0</v>
      </c>
      <c r="G79" s="132">
        <v>0</v>
      </c>
      <c r="H79" s="132">
        <v>0</v>
      </c>
      <c r="I79" s="132">
        <f t="shared" si="6"/>
        <v>0</v>
      </c>
    </row>
    <row r="80" spans="2:9" ht="12.75">
      <c r="B80" s="150" t="s">
        <v>395</v>
      </c>
      <c r="C80" s="151"/>
      <c r="D80" s="132">
        <v>0</v>
      </c>
      <c r="E80" s="132">
        <v>0</v>
      </c>
      <c r="F80" s="132">
        <f t="shared" si="10"/>
        <v>0</v>
      </c>
      <c r="G80" s="132">
        <v>0</v>
      </c>
      <c r="H80" s="132">
        <v>0</v>
      </c>
      <c r="I80" s="132">
        <f t="shared" si="6"/>
        <v>0</v>
      </c>
    </row>
    <row r="81" spans="2:9" ht="12.75">
      <c r="B81" s="150" t="s">
        <v>396</v>
      </c>
      <c r="C81" s="151"/>
      <c r="D81" s="132">
        <v>0</v>
      </c>
      <c r="E81" s="132">
        <v>0</v>
      </c>
      <c r="F81" s="132">
        <f t="shared" si="10"/>
        <v>0</v>
      </c>
      <c r="G81" s="132">
        <v>0</v>
      </c>
      <c r="H81" s="132">
        <v>0</v>
      </c>
      <c r="I81" s="132">
        <f t="shared" si="6"/>
        <v>0</v>
      </c>
    </row>
    <row r="82" spans="2:9" ht="12.75">
      <c r="B82" s="150" t="s">
        <v>397</v>
      </c>
      <c r="C82" s="151"/>
      <c r="D82" s="132">
        <v>0</v>
      </c>
      <c r="E82" s="132">
        <v>0</v>
      </c>
      <c r="F82" s="132">
        <f t="shared" si="10"/>
        <v>0</v>
      </c>
      <c r="G82" s="132">
        <v>0</v>
      </c>
      <c r="H82" s="132">
        <v>0</v>
      </c>
      <c r="I82" s="132">
        <f t="shared" si="6"/>
        <v>0</v>
      </c>
    </row>
    <row r="83" spans="2:9" ht="12.75">
      <c r="B83" s="150" t="s">
        <v>398</v>
      </c>
      <c r="C83" s="151"/>
      <c r="D83" s="132">
        <v>11000000</v>
      </c>
      <c r="E83" s="132">
        <v>0</v>
      </c>
      <c r="F83" s="132">
        <f t="shared" si="10"/>
        <v>11000000</v>
      </c>
      <c r="G83" s="132">
        <v>0</v>
      </c>
      <c r="H83" s="132">
        <v>0</v>
      </c>
      <c r="I83" s="132">
        <f t="shared" si="6"/>
        <v>11000000</v>
      </c>
    </row>
    <row r="84" spans="2:9" ht="12.75">
      <c r="B84" s="156"/>
      <c r="C84" s="157"/>
      <c r="D84" s="158"/>
      <c r="E84" s="159"/>
      <c r="F84" s="159"/>
      <c r="G84" s="159"/>
      <c r="H84" s="159"/>
      <c r="I84" s="159"/>
    </row>
    <row r="85" spans="2:9" ht="12.75">
      <c r="B85" s="160" t="s">
        <v>399</v>
      </c>
      <c r="C85" s="161"/>
      <c r="D85" s="162">
        <f aca="true" t="shared" si="12" ref="D85:I85">D86+D104+D94+D114+D124+D134+D138+D147+D151</f>
        <v>11774804337</v>
      </c>
      <c r="E85" s="162">
        <f>E86+E104+E94+E114+E124+E134+E138+E147+E151</f>
        <v>1283998226.4199998</v>
      </c>
      <c r="F85" s="162">
        <f t="shared" si="12"/>
        <v>13058802563.42</v>
      </c>
      <c r="G85" s="162">
        <f t="shared" si="12"/>
        <v>6720957659.78</v>
      </c>
      <c r="H85" s="162">
        <f t="shared" si="12"/>
        <v>6716761355.630001</v>
      </c>
      <c r="I85" s="162">
        <f t="shared" si="12"/>
        <v>6337844903.639999</v>
      </c>
    </row>
    <row r="86" spans="2:9" ht="12.75">
      <c r="B86" s="148" t="s">
        <v>326</v>
      </c>
      <c r="C86" s="149"/>
      <c r="D86" s="132">
        <f>SUM(D87:D93)</f>
        <v>0</v>
      </c>
      <c r="E86" s="132">
        <f>SUM(E87:E93)</f>
        <v>381279653.56</v>
      </c>
      <c r="F86" s="132">
        <f>SUM(F87:F93)</f>
        <v>381279653.56</v>
      </c>
      <c r="G86" s="132">
        <f>SUM(G87:G93)</f>
        <v>256825298.9</v>
      </c>
      <c r="H86" s="132">
        <f>SUM(H87:H93)</f>
        <v>256825298.9</v>
      </c>
      <c r="I86" s="132">
        <f aca="true" t="shared" si="13" ref="I86:I149">F86-G86</f>
        <v>124454354.66</v>
      </c>
    </row>
    <row r="87" spans="2:9" ht="12.75">
      <c r="B87" s="150" t="s">
        <v>327</v>
      </c>
      <c r="C87" s="151"/>
      <c r="D87" s="132">
        <v>0</v>
      </c>
      <c r="E87" s="132">
        <v>248494870.84</v>
      </c>
      <c r="F87" s="132">
        <f aca="true" t="shared" si="14" ref="F87:F103">D87+E87</f>
        <v>248494870.84</v>
      </c>
      <c r="G87" s="132">
        <v>129496943.34</v>
      </c>
      <c r="H87" s="132">
        <v>129496943.34</v>
      </c>
      <c r="I87" s="132">
        <f t="shared" si="13"/>
        <v>118997927.5</v>
      </c>
    </row>
    <row r="88" spans="2:9" ht="12.75">
      <c r="B88" s="150" t="s">
        <v>328</v>
      </c>
      <c r="C88" s="151"/>
      <c r="D88" s="132">
        <v>0</v>
      </c>
      <c r="E88" s="132">
        <v>1575487.79</v>
      </c>
      <c r="F88" s="132">
        <f t="shared" si="14"/>
        <v>1575487.79</v>
      </c>
      <c r="G88" s="132">
        <v>1505696.18</v>
      </c>
      <c r="H88" s="132">
        <v>1505696.18</v>
      </c>
      <c r="I88" s="132">
        <f t="shared" si="13"/>
        <v>69791.6100000001</v>
      </c>
    </row>
    <row r="89" spans="2:9" ht="12.75">
      <c r="B89" s="150" t="s">
        <v>329</v>
      </c>
      <c r="C89" s="151"/>
      <c r="D89" s="132">
        <v>0</v>
      </c>
      <c r="E89" s="132">
        <v>26959562.24</v>
      </c>
      <c r="F89" s="132">
        <f t="shared" si="14"/>
        <v>26959562.24</v>
      </c>
      <c r="G89" s="132">
        <v>24701699.24</v>
      </c>
      <c r="H89" s="132">
        <v>24701699.24</v>
      </c>
      <c r="I89" s="132">
        <f t="shared" si="13"/>
        <v>2257863</v>
      </c>
    </row>
    <row r="90" spans="2:9" ht="12.75">
      <c r="B90" s="150" t="s">
        <v>330</v>
      </c>
      <c r="C90" s="151"/>
      <c r="D90" s="132">
        <v>0</v>
      </c>
      <c r="E90" s="132">
        <v>26983584.77</v>
      </c>
      <c r="F90" s="132">
        <f t="shared" si="14"/>
        <v>26983584.77</v>
      </c>
      <c r="G90" s="132">
        <v>24998104.14</v>
      </c>
      <c r="H90" s="132">
        <v>24998104.14</v>
      </c>
      <c r="I90" s="132">
        <f t="shared" si="13"/>
        <v>1985480.629999999</v>
      </c>
    </row>
    <row r="91" spans="2:9" ht="12.75">
      <c r="B91" s="150" t="s">
        <v>331</v>
      </c>
      <c r="C91" s="151"/>
      <c r="D91" s="132">
        <v>0</v>
      </c>
      <c r="E91" s="132">
        <v>70047346.75</v>
      </c>
      <c r="F91" s="132">
        <f t="shared" si="14"/>
        <v>70047346.75</v>
      </c>
      <c r="G91" s="132">
        <v>69264965.83</v>
      </c>
      <c r="H91" s="132">
        <v>69264965.83</v>
      </c>
      <c r="I91" s="132">
        <f t="shared" si="13"/>
        <v>782380.9200000018</v>
      </c>
    </row>
    <row r="92" spans="2:9" ht="12.75">
      <c r="B92" s="150" t="s">
        <v>332</v>
      </c>
      <c r="C92" s="151"/>
      <c r="D92" s="132">
        <v>0</v>
      </c>
      <c r="E92" s="132">
        <v>0</v>
      </c>
      <c r="F92" s="132">
        <f t="shared" si="14"/>
        <v>0</v>
      </c>
      <c r="G92" s="132">
        <v>0</v>
      </c>
      <c r="H92" s="132">
        <v>0</v>
      </c>
      <c r="I92" s="132">
        <f t="shared" si="13"/>
        <v>0</v>
      </c>
    </row>
    <row r="93" spans="2:9" ht="12.75">
      <c r="B93" s="150" t="s">
        <v>333</v>
      </c>
      <c r="C93" s="151"/>
      <c r="D93" s="132">
        <v>0</v>
      </c>
      <c r="E93" s="132">
        <v>7218801.17</v>
      </c>
      <c r="F93" s="132">
        <f t="shared" si="14"/>
        <v>7218801.17</v>
      </c>
      <c r="G93" s="132">
        <v>6857890.17</v>
      </c>
      <c r="H93" s="132">
        <v>6857890.17</v>
      </c>
      <c r="I93" s="132">
        <f t="shared" si="13"/>
        <v>360911</v>
      </c>
    </row>
    <row r="94" spans="2:9" ht="12.75">
      <c r="B94" s="148" t="s">
        <v>334</v>
      </c>
      <c r="C94" s="149"/>
      <c r="D94" s="132">
        <f>SUM(D95:D103)</f>
        <v>2600000</v>
      </c>
      <c r="E94" s="132">
        <f>SUM(E95:E103)</f>
        <v>551234.72</v>
      </c>
      <c r="F94" s="132">
        <f>SUM(F95:F103)</f>
        <v>3151234.7199999997</v>
      </c>
      <c r="G94" s="132">
        <f>SUM(G95:G103)</f>
        <v>634419.32</v>
      </c>
      <c r="H94" s="132">
        <f>SUM(H95:H103)</f>
        <v>294826.52</v>
      </c>
      <c r="I94" s="132">
        <f t="shared" si="13"/>
        <v>2516815.4</v>
      </c>
    </row>
    <row r="95" spans="2:9" ht="12.75">
      <c r="B95" s="150" t="s">
        <v>335</v>
      </c>
      <c r="C95" s="151"/>
      <c r="D95" s="132">
        <v>0</v>
      </c>
      <c r="E95" s="132">
        <v>221486.51</v>
      </c>
      <c r="F95" s="132">
        <f t="shared" si="14"/>
        <v>221486.51</v>
      </c>
      <c r="G95" s="132">
        <v>159284.51</v>
      </c>
      <c r="H95" s="132">
        <v>159284.51</v>
      </c>
      <c r="I95" s="132">
        <f t="shared" si="13"/>
        <v>62202</v>
      </c>
    </row>
    <row r="96" spans="2:9" ht="12.75">
      <c r="B96" s="150" t="s">
        <v>336</v>
      </c>
      <c r="C96" s="151"/>
      <c r="D96" s="132">
        <v>2600000</v>
      </c>
      <c r="E96" s="132">
        <v>5100</v>
      </c>
      <c r="F96" s="132">
        <f t="shared" si="14"/>
        <v>2605100</v>
      </c>
      <c r="G96" s="132">
        <v>411322.6</v>
      </c>
      <c r="H96" s="132">
        <v>71729.8</v>
      </c>
      <c r="I96" s="132">
        <f t="shared" si="13"/>
        <v>2193777.4</v>
      </c>
    </row>
    <row r="97" spans="2:9" ht="12.75">
      <c r="B97" s="150" t="s">
        <v>337</v>
      </c>
      <c r="C97" s="151"/>
      <c r="D97" s="132">
        <v>0</v>
      </c>
      <c r="E97" s="132">
        <v>0</v>
      </c>
      <c r="F97" s="132">
        <f t="shared" si="14"/>
        <v>0</v>
      </c>
      <c r="G97" s="132">
        <v>0</v>
      </c>
      <c r="H97" s="132">
        <v>0</v>
      </c>
      <c r="I97" s="132">
        <f t="shared" si="13"/>
        <v>0</v>
      </c>
    </row>
    <row r="98" spans="2:9" ht="12.75">
      <c r="B98" s="150" t="s">
        <v>338</v>
      </c>
      <c r="C98" s="151"/>
      <c r="D98" s="132">
        <v>0</v>
      </c>
      <c r="E98" s="132">
        <v>0</v>
      </c>
      <c r="F98" s="132">
        <f t="shared" si="14"/>
        <v>0</v>
      </c>
      <c r="G98" s="132">
        <v>0</v>
      </c>
      <c r="H98" s="132">
        <v>0</v>
      </c>
      <c r="I98" s="132">
        <f t="shared" si="13"/>
        <v>0</v>
      </c>
    </row>
    <row r="99" spans="2:9" ht="12.75">
      <c r="B99" s="150" t="s">
        <v>339</v>
      </c>
      <c r="C99" s="151"/>
      <c r="D99" s="132">
        <v>0</v>
      </c>
      <c r="E99" s="132">
        <v>0</v>
      </c>
      <c r="F99" s="132">
        <f t="shared" si="14"/>
        <v>0</v>
      </c>
      <c r="G99" s="132">
        <v>0</v>
      </c>
      <c r="H99" s="132">
        <v>0</v>
      </c>
      <c r="I99" s="132">
        <f t="shared" si="13"/>
        <v>0</v>
      </c>
    </row>
    <row r="100" spans="2:9" ht="12.75">
      <c r="B100" s="150" t="s">
        <v>340</v>
      </c>
      <c r="C100" s="151"/>
      <c r="D100" s="132">
        <v>0</v>
      </c>
      <c r="E100" s="132">
        <v>63980.8</v>
      </c>
      <c r="F100" s="132">
        <f t="shared" si="14"/>
        <v>63980.8</v>
      </c>
      <c r="G100" s="132">
        <v>34982.8</v>
      </c>
      <c r="H100" s="132">
        <v>34982.8</v>
      </c>
      <c r="I100" s="132">
        <f t="shared" si="13"/>
        <v>28998</v>
      </c>
    </row>
    <row r="101" spans="2:9" ht="12.75">
      <c r="B101" s="150" t="s">
        <v>341</v>
      </c>
      <c r="C101" s="151"/>
      <c r="D101" s="132">
        <v>0</v>
      </c>
      <c r="E101" s="132">
        <v>248528.08</v>
      </c>
      <c r="F101" s="132">
        <f t="shared" si="14"/>
        <v>248528.08</v>
      </c>
      <c r="G101" s="132">
        <v>16690.08</v>
      </c>
      <c r="H101" s="132">
        <v>16690.08</v>
      </c>
      <c r="I101" s="132">
        <f t="shared" si="13"/>
        <v>231838</v>
      </c>
    </row>
    <row r="102" spans="2:9" ht="12.75">
      <c r="B102" s="150" t="s">
        <v>342</v>
      </c>
      <c r="C102" s="151"/>
      <c r="D102" s="132">
        <v>0</v>
      </c>
      <c r="E102" s="132">
        <v>0</v>
      </c>
      <c r="F102" s="132">
        <f t="shared" si="14"/>
        <v>0</v>
      </c>
      <c r="G102" s="132">
        <v>0</v>
      </c>
      <c r="H102" s="132">
        <v>0</v>
      </c>
      <c r="I102" s="132">
        <f t="shared" si="13"/>
        <v>0</v>
      </c>
    </row>
    <row r="103" spans="2:9" ht="12.75">
      <c r="B103" s="150" t="s">
        <v>343</v>
      </c>
      <c r="C103" s="151"/>
      <c r="D103" s="132">
        <v>0</v>
      </c>
      <c r="E103" s="132">
        <v>12139.33</v>
      </c>
      <c r="F103" s="132">
        <f t="shared" si="14"/>
        <v>12139.33</v>
      </c>
      <c r="G103" s="132">
        <v>12139.33</v>
      </c>
      <c r="H103" s="132">
        <v>12139.33</v>
      </c>
      <c r="I103" s="132">
        <f t="shared" si="13"/>
        <v>0</v>
      </c>
    </row>
    <row r="104" spans="2:9" ht="12.75">
      <c r="B104" s="148" t="s">
        <v>344</v>
      </c>
      <c r="C104" s="149"/>
      <c r="D104" s="132">
        <f>SUM(D105:D113)</f>
        <v>0</v>
      </c>
      <c r="E104" s="132">
        <f>SUM(E105:E113)</f>
        <v>105449792.59</v>
      </c>
      <c r="F104" s="132">
        <f>SUM(F105:F113)</f>
        <v>105449792.59</v>
      </c>
      <c r="G104" s="132">
        <f>SUM(G105:G113)</f>
        <v>36323474.76</v>
      </c>
      <c r="H104" s="132">
        <f>SUM(H105:H113)</f>
        <v>36323474.76</v>
      </c>
      <c r="I104" s="132">
        <f t="shared" si="13"/>
        <v>69126317.83000001</v>
      </c>
    </row>
    <row r="105" spans="2:9" ht="12.75">
      <c r="B105" s="150" t="s">
        <v>345</v>
      </c>
      <c r="C105" s="151"/>
      <c r="D105" s="132">
        <v>0</v>
      </c>
      <c r="E105" s="132">
        <v>0</v>
      </c>
      <c r="F105" s="132">
        <f>D105+E105</f>
        <v>0</v>
      </c>
      <c r="G105" s="132">
        <v>0</v>
      </c>
      <c r="H105" s="132">
        <v>0</v>
      </c>
      <c r="I105" s="132">
        <f t="shared" si="13"/>
        <v>0</v>
      </c>
    </row>
    <row r="106" spans="2:9" ht="12.75">
      <c r="B106" s="150" t="s">
        <v>346</v>
      </c>
      <c r="C106" s="151"/>
      <c r="D106" s="132">
        <v>0</v>
      </c>
      <c r="E106" s="132">
        <v>0</v>
      </c>
      <c r="F106" s="132">
        <f aca="true" t="shared" si="15" ref="F106:F113">D106+E106</f>
        <v>0</v>
      </c>
      <c r="G106" s="132">
        <v>0</v>
      </c>
      <c r="H106" s="132">
        <v>0</v>
      </c>
      <c r="I106" s="132">
        <f t="shared" si="13"/>
        <v>0</v>
      </c>
    </row>
    <row r="107" spans="2:9" ht="12.75">
      <c r="B107" s="150" t="s">
        <v>347</v>
      </c>
      <c r="C107" s="151"/>
      <c r="D107" s="132">
        <v>0</v>
      </c>
      <c r="E107" s="132">
        <v>1485742</v>
      </c>
      <c r="F107" s="132">
        <f t="shared" si="15"/>
        <v>1485742</v>
      </c>
      <c r="G107" s="132">
        <v>0</v>
      </c>
      <c r="H107" s="132">
        <v>0</v>
      </c>
      <c r="I107" s="132">
        <f t="shared" si="13"/>
        <v>1485742</v>
      </c>
    </row>
    <row r="108" spans="2:9" ht="12.75">
      <c r="B108" s="150" t="s">
        <v>348</v>
      </c>
      <c r="C108" s="151"/>
      <c r="D108" s="132">
        <v>0</v>
      </c>
      <c r="E108" s="132">
        <v>1341664.75</v>
      </c>
      <c r="F108" s="132">
        <f t="shared" si="15"/>
        <v>1341664.75</v>
      </c>
      <c r="G108" s="132">
        <v>1341664.75</v>
      </c>
      <c r="H108" s="132">
        <v>1341664.75</v>
      </c>
      <c r="I108" s="132">
        <f t="shared" si="13"/>
        <v>0</v>
      </c>
    </row>
    <row r="109" spans="2:9" ht="12.75">
      <c r="B109" s="150" t="s">
        <v>349</v>
      </c>
      <c r="C109" s="151"/>
      <c r="D109" s="132">
        <v>0</v>
      </c>
      <c r="E109" s="132">
        <v>102588684.84</v>
      </c>
      <c r="F109" s="132">
        <f t="shared" si="15"/>
        <v>102588684.84</v>
      </c>
      <c r="G109" s="132">
        <v>34981810.01</v>
      </c>
      <c r="H109" s="132">
        <v>34981810.01</v>
      </c>
      <c r="I109" s="132">
        <f t="shared" si="13"/>
        <v>67606874.83000001</v>
      </c>
    </row>
    <row r="110" spans="2:9" ht="12.75">
      <c r="B110" s="150" t="s">
        <v>350</v>
      </c>
      <c r="C110" s="151"/>
      <c r="D110" s="132">
        <v>0</v>
      </c>
      <c r="E110" s="132">
        <v>0</v>
      </c>
      <c r="F110" s="132">
        <f t="shared" si="15"/>
        <v>0</v>
      </c>
      <c r="G110" s="132">
        <v>0</v>
      </c>
      <c r="H110" s="132">
        <v>0</v>
      </c>
      <c r="I110" s="132">
        <f t="shared" si="13"/>
        <v>0</v>
      </c>
    </row>
    <row r="111" spans="2:9" ht="12.75">
      <c r="B111" s="150" t="s">
        <v>351</v>
      </c>
      <c r="C111" s="151"/>
      <c r="D111" s="132">
        <v>0</v>
      </c>
      <c r="E111" s="132">
        <v>31701</v>
      </c>
      <c r="F111" s="132">
        <f t="shared" si="15"/>
        <v>31701</v>
      </c>
      <c r="G111" s="132">
        <v>0</v>
      </c>
      <c r="H111" s="132">
        <v>0</v>
      </c>
      <c r="I111" s="132">
        <f t="shared" si="13"/>
        <v>31701</v>
      </c>
    </row>
    <row r="112" spans="2:9" ht="12.75">
      <c r="B112" s="150" t="s">
        <v>352</v>
      </c>
      <c r="C112" s="151"/>
      <c r="D112" s="132">
        <v>0</v>
      </c>
      <c r="E112" s="132">
        <v>2000</v>
      </c>
      <c r="F112" s="132">
        <f t="shared" si="15"/>
        <v>2000</v>
      </c>
      <c r="G112" s="132">
        <v>0</v>
      </c>
      <c r="H112" s="132">
        <v>0</v>
      </c>
      <c r="I112" s="132">
        <f t="shared" si="13"/>
        <v>2000</v>
      </c>
    </row>
    <row r="113" spans="2:9" ht="12.75">
      <c r="B113" s="150" t="s">
        <v>353</v>
      </c>
      <c r="C113" s="151"/>
      <c r="D113" s="132">
        <v>0</v>
      </c>
      <c r="E113" s="132">
        <v>0</v>
      </c>
      <c r="F113" s="132">
        <f t="shared" si="15"/>
        <v>0</v>
      </c>
      <c r="G113" s="132">
        <v>0</v>
      </c>
      <c r="H113" s="132">
        <v>0</v>
      </c>
      <c r="I113" s="132">
        <f t="shared" si="13"/>
        <v>0</v>
      </c>
    </row>
    <row r="114" spans="2:9" ht="25.5" customHeight="1">
      <c r="B114" s="246" t="s">
        <v>354</v>
      </c>
      <c r="C114" s="247"/>
      <c r="D114" s="132">
        <f>SUM(D115:D123)</f>
        <v>9396285963</v>
      </c>
      <c r="E114" s="132">
        <f>SUM(E115:E123)</f>
        <v>395718981.65999997</v>
      </c>
      <c r="F114" s="132">
        <f>SUM(F115:F123)</f>
        <v>9792004944.66</v>
      </c>
      <c r="G114" s="132">
        <f>SUM(G115:G123)</f>
        <v>5019745790.92</v>
      </c>
      <c r="H114" s="132">
        <f>SUM(H115:H123)</f>
        <v>5019745790.92</v>
      </c>
      <c r="I114" s="132">
        <f t="shared" si="13"/>
        <v>4772259153.74</v>
      </c>
    </row>
    <row r="115" spans="2:9" ht="12.75">
      <c r="B115" s="150" t="s">
        <v>355</v>
      </c>
      <c r="C115" s="151"/>
      <c r="D115" s="132">
        <v>9196285963</v>
      </c>
      <c r="E115" s="132">
        <v>383437092.81</v>
      </c>
      <c r="F115" s="132">
        <f>D115+E115</f>
        <v>9579723055.81</v>
      </c>
      <c r="G115" s="132">
        <v>5008815402.07</v>
      </c>
      <c r="H115" s="132">
        <v>5008815402.07</v>
      </c>
      <c r="I115" s="132">
        <f t="shared" si="13"/>
        <v>4570907653.74</v>
      </c>
    </row>
    <row r="116" spans="2:9" ht="12.75">
      <c r="B116" s="150" t="s">
        <v>356</v>
      </c>
      <c r="C116" s="151"/>
      <c r="D116" s="132">
        <v>0</v>
      </c>
      <c r="E116" s="132">
        <v>0</v>
      </c>
      <c r="F116" s="132">
        <f aca="true" t="shared" si="16" ref="F116:F123">D116+E116</f>
        <v>0</v>
      </c>
      <c r="G116" s="132">
        <v>0</v>
      </c>
      <c r="H116" s="132">
        <v>0</v>
      </c>
      <c r="I116" s="132">
        <f t="shared" si="13"/>
        <v>0</v>
      </c>
    </row>
    <row r="117" spans="2:9" ht="12.75">
      <c r="B117" s="150" t="s">
        <v>357</v>
      </c>
      <c r="C117" s="151"/>
      <c r="D117" s="132">
        <v>0</v>
      </c>
      <c r="E117" s="132">
        <v>0</v>
      </c>
      <c r="F117" s="132">
        <f t="shared" si="16"/>
        <v>0</v>
      </c>
      <c r="G117" s="132">
        <v>0</v>
      </c>
      <c r="H117" s="132">
        <v>0</v>
      </c>
      <c r="I117" s="132">
        <f t="shared" si="13"/>
        <v>0</v>
      </c>
    </row>
    <row r="118" spans="2:9" ht="12.75">
      <c r="B118" s="150" t="s">
        <v>358</v>
      </c>
      <c r="C118" s="151"/>
      <c r="D118" s="132">
        <v>0</v>
      </c>
      <c r="E118" s="132">
        <v>1548748.27</v>
      </c>
      <c r="F118" s="132">
        <f t="shared" si="16"/>
        <v>1548748.27</v>
      </c>
      <c r="G118" s="132">
        <v>197248.27</v>
      </c>
      <c r="H118" s="132">
        <v>197248.27</v>
      </c>
      <c r="I118" s="132">
        <f t="shared" si="13"/>
        <v>1351500</v>
      </c>
    </row>
    <row r="119" spans="2:9" ht="12.75">
      <c r="B119" s="150" t="s">
        <v>359</v>
      </c>
      <c r="C119" s="151"/>
      <c r="D119" s="132">
        <v>200000000</v>
      </c>
      <c r="E119" s="132">
        <v>10733140.58</v>
      </c>
      <c r="F119" s="132">
        <f t="shared" si="16"/>
        <v>210733140.58</v>
      </c>
      <c r="G119" s="132">
        <v>10733140.58</v>
      </c>
      <c r="H119" s="132">
        <v>10733140.58</v>
      </c>
      <c r="I119" s="132">
        <f t="shared" si="13"/>
        <v>200000000</v>
      </c>
    </row>
    <row r="120" spans="2:9" ht="12.75">
      <c r="B120" s="150" t="s">
        <v>360</v>
      </c>
      <c r="C120" s="151"/>
      <c r="D120" s="132">
        <v>0</v>
      </c>
      <c r="E120" s="132">
        <v>0</v>
      </c>
      <c r="F120" s="132">
        <f t="shared" si="16"/>
        <v>0</v>
      </c>
      <c r="G120" s="132">
        <v>0</v>
      </c>
      <c r="H120" s="132">
        <v>0</v>
      </c>
      <c r="I120" s="132">
        <f t="shared" si="13"/>
        <v>0</v>
      </c>
    </row>
    <row r="121" spans="2:9" ht="12.75">
      <c r="B121" s="150" t="s">
        <v>361</v>
      </c>
      <c r="C121" s="151"/>
      <c r="D121" s="132">
        <v>0</v>
      </c>
      <c r="E121" s="132">
        <v>0</v>
      </c>
      <c r="F121" s="132">
        <f t="shared" si="16"/>
        <v>0</v>
      </c>
      <c r="G121" s="132">
        <v>0</v>
      </c>
      <c r="H121" s="132">
        <v>0</v>
      </c>
      <c r="I121" s="132">
        <f t="shared" si="13"/>
        <v>0</v>
      </c>
    </row>
    <row r="122" spans="2:9" ht="12.75">
      <c r="B122" s="150" t="s">
        <v>362</v>
      </c>
      <c r="C122" s="151"/>
      <c r="D122" s="132">
        <v>0</v>
      </c>
      <c r="E122" s="132">
        <v>0</v>
      </c>
      <c r="F122" s="132">
        <f t="shared" si="16"/>
        <v>0</v>
      </c>
      <c r="G122" s="132">
        <v>0</v>
      </c>
      <c r="H122" s="132">
        <v>0</v>
      </c>
      <c r="I122" s="132">
        <f t="shared" si="13"/>
        <v>0</v>
      </c>
    </row>
    <row r="123" spans="2:9" ht="12.75">
      <c r="B123" s="150" t="s">
        <v>363</v>
      </c>
      <c r="C123" s="151"/>
      <c r="D123" s="132">
        <v>0</v>
      </c>
      <c r="E123" s="132">
        <v>0</v>
      </c>
      <c r="F123" s="132">
        <f t="shared" si="16"/>
        <v>0</v>
      </c>
      <c r="G123" s="132">
        <v>0</v>
      </c>
      <c r="H123" s="132">
        <v>0</v>
      </c>
      <c r="I123" s="132">
        <f t="shared" si="13"/>
        <v>0</v>
      </c>
    </row>
    <row r="124" spans="2:9" ht="12.75">
      <c r="B124" s="148" t="s">
        <v>364</v>
      </c>
      <c r="C124" s="149"/>
      <c r="D124" s="132">
        <f>SUM(D125:D133)</f>
        <v>0</v>
      </c>
      <c r="E124" s="132">
        <f>SUM(E125:E133)</f>
        <v>14766700</v>
      </c>
      <c r="F124" s="132">
        <f>SUM(F125:F133)</f>
        <v>14766700</v>
      </c>
      <c r="G124" s="132">
        <f>SUM(G125:G133)</f>
        <v>9266700</v>
      </c>
      <c r="H124" s="132">
        <f>SUM(H125:H133)</f>
        <v>9266700</v>
      </c>
      <c r="I124" s="132">
        <f t="shared" si="13"/>
        <v>5500000</v>
      </c>
    </row>
    <row r="125" spans="2:9" ht="12.75">
      <c r="B125" s="150" t="s">
        <v>365</v>
      </c>
      <c r="C125" s="151"/>
      <c r="D125" s="132">
        <v>0</v>
      </c>
      <c r="E125" s="132">
        <v>8200</v>
      </c>
      <c r="F125" s="132">
        <f>D125+E125</f>
        <v>8200</v>
      </c>
      <c r="G125" s="132">
        <v>8200</v>
      </c>
      <c r="H125" s="132">
        <v>8200</v>
      </c>
      <c r="I125" s="132">
        <f t="shared" si="13"/>
        <v>0</v>
      </c>
    </row>
    <row r="126" spans="2:9" ht="12.75">
      <c r="B126" s="150" t="s">
        <v>366</v>
      </c>
      <c r="C126" s="151"/>
      <c r="D126" s="132">
        <v>0</v>
      </c>
      <c r="E126" s="132">
        <v>0</v>
      </c>
      <c r="F126" s="132">
        <f aca="true" t="shared" si="17" ref="F126:F133">D126+E126</f>
        <v>0</v>
      </c>
      <c r="G126" s="132">
        <v>0</v>
      </c>
      <c r="H126" s="132">
        <v>0</v>
      </c>
      <c r="I126" s="132">
        <f t="shared" si="13"/>
        <v>0</v>
      </c>
    </row>
    <row r="127" spans="2:9" ht="12.75">
      <c r="B127" s="150" t="s">
        <v>367</v>
      </c>
      <c r="C127" s="151"/>
      <c r="D127" s="132">
        <v>0</v>
      </c>
      <c r="E127" s="132">
        <v>0</v>
      </c>
      <c r="F127" s="132">
        <f t="shared" si="17"/>
        <v>0</v>
      </c>
      <c r="G127" s="132">
        <v>0</v>
      </c>
      <c r="H127" s="132">
        <v>0</v>
      </c>
      <c r="I127" s="132">
        <f t="shared" si="13"/>
        <v>0</v>
      </c>
    </row>
    <row r="128" spans="2:9" ht="12.75">
      <c r="B128" s="150" t="s">
        <v>368</v>
      </c>
      <c r="C128" s="151"/>
      <c r="D128" s="132">
        <v>0</v>
      </c>
      <c r="E128" s="132">
        <v>0</v>
      </c>
      <c r="F128" s="132">
        <f t="shared" si="17"/>
        <v>0</v>
      </c>
      <c r="G128" s="132">
        <v>0</v>
      </c>
      <c r="H128" s="132">
        <v>0</v>
      </c>
      <c r="I128" s="132">
        <f t="shared" si="13"/>
        <v>0</v>
      </c>
    </row>
    <row r="129" spans="2:9" ht="12.75">
      <c r="B129" s="150" t="s">
        <v>369</v>
      </c>
      <c r="C129" s="151"/>
      <c r="D129" s="132">
        <v>0</v>
      </c>
      <c r="E129" s="132">
        <v>0</v>
      </c>
      <c r="F129" s="132">
        <f t="shared" si="17"/>
        <v>0</v>
      </c>
      <c r="G129" s="132">
        <v>0</v>
      </c>
      <c r="H129" s="132">
        <v>0</v>
      </c>
      <c r="I129" s="132">
        <f t="shared" si="13"/>
        <v>0</v>
      </c>
    </row>
    <row r="130" spans="2:9" ht="12.75">
      <c r="B130" s="150" t="s">
        <v>370</v>
      </c>
      <c r="C130" s="151"/>
      <c r="D130" s="132">
        <v>0</v>
      </c>
      <c r="E130" s="132">
        <v>0</v>
      </c>
      <c r="F130" s="132">
        <f t="shared" si="17"/>
        <v>0</v>
      </c>
      <c r="G130" s="132">
        <v>0</v>
      </c>
      <c r="H130" s="132">
        <v>0</v>
      </c>
      <c r="I130" s="132">
        <f t="shared" si="13"/>
        <v>0</v>
      </c>
    </row>
    <row r="131" spans="2:9" ht="12.75">
      <c r="B131" s="150" t="s">
        <v>371</v>
      </c>
      <c r="C131" s="151"/>
      <c r="D131" s="132">
        <v>0</v>
      </c>
      <c r="E131" s="132">
        <v>0</v>
      </c>
      <c r="F131" s="132">
        <f t="shared" si="17"/>
        <v>0</v>
      </c>
      <c r="G131" s="132">
        <v>0</v>
      </c>
      <c r="H131" s="132">
        <v>0</v>
      </c>
      <c r="I131" s="132">
        <f t="shared" si="13"/>
        <v>0</v>
      </c>
    </row>
    <row r="132" spans="2:9" ht="12.75">
      <c r="B132" s="150" t="s">
        <v>372</v>
      </c>
      <c r="C132" s="151"/>
      <c r="D132" s="132">
        <v>0</v>
      </c>
      <c r="E132" s="132">
        <v>14250000</v>
      </c>
      <c r="F132" s="132">
        <f t="shared" si="17"/>
        <v>14250000</v>
      </c>
      <c r="G132" s="132">
        <v>8750000</v>
      </c>
      <c r="H132" s="132">
        <v>8750000</v>
      </c>
      <c r="I132" s="132">
        <f t="shared" si="13"/>
        <v>5500000</v>
      </c>
    </row>
    <row r="133" spans="2:9" ht="12.75">
      <c r="B133" s="150" t="s">
        <v>373</v>
      </c>
      <c r="C133" s="151"/>
      <c r="D133" s="132">
        <v>0</v>
      </c>
      <c r="E133" s="132">
        <v>508500</v>
      </c>
      <c r="F133" s="132">
        <f t="shared" si="17"/>
        <v>508500</v>
      </c>
      <c r="G133" s="132">
        <v>508500</v>
      </c>
      <c r="H133" s="132">
        <v>508500</v>
      </c>
      <c r="I133" s="132">
        <f t="shared" si="13"/>
        <v>0</v>
      </c>
    </row>
    <row r="134" spans="2:9" ht="12.75">
      <c r="B134" s="148" t="s">
        <v>374</v>
      </c>
      <c r="C134" s="149"/>
      <c r="D134" s="132">
        <f>SUM(D135:D137)</f>
        <v>764629082</v>
      </c>
      <c r="E134" s="132">
        <f>SUM(E135:E137)</f>
        <v>-104404831.94</v>
      </c>
      <c r="F134" s="132">
        <f>SUM(F135:F137)</f>
        <v>660224250.06</v>
      </c>
      <c r="G134" s="132">
        <f>SUM(G135:G137)</f>
        <v>138434196.4</v>
      </c>
      <c r="H134" s="132">
        <f>SUM(H135:H137)</f>
        <v>136349828.02</v>
      </c>
      <c r="I134" s="132">
        <f t="shared" si="13"/>
        <v>521790053.65999997</v>
      </c>
    </row>
    <row r="135" spans="2:9" ht="12.75">
      <c r="B135" s="150" t="s">
        <v>375</v>
      </c>
      <c r="C135" s="151"/>
      <c r="D135" s="132">
        <v>262106987</v>
      </c>
      <c r="E135" s="132">
        <v>16826985.88</v>
      </c>
      <c r="F135" s="132">
        <f>D135+E135</f>
        <v>278933972.88</v>
      </c>
      <c r="G135" s="132">
        <v>138434196.4</v>
      </c>
      <c r="H135" s="132">
        <v>136349828.02</v>
      </c>
      <c r="I135" s="132">
        <f t="shared" si="13"/>
        <v>140499776.48</v>
      </c>
    </row>
    <row r="136" spans="2:9" ht="12.75">
      <c r="B136" s="150" t="s">
        <v>376</v>
      </c>
      <c r="C136" s="151"/>
      <c r="D136" s="132">
        <v>502522095</v>
      </c>
      <c r="E136" s="132">
        <v>-121231817.82</v>
      </c>
      <c r="F136" s="132">
        <f>D136+E136</f>
        <v>381290277.18</v>
      </c>
      <c r="G136" s="132">
        <v>0</v>
      </c>
      <c r="H136" s="132">
        <v>0</v>
      </c>
      <c r="I136" s="132">
        <f t="shared" si="13"/>
        <v>381290277.18</v>
      </c>
    </row>
    <row r="137" spans="2:9" ht="12.75">
      <c r="B137" s="150" t="s">
        <v>377</v>
      </c>
      <c r="C137" s="151"/>
      <c r="D137" s="132">
        <v>0</v>
      </c>
      <c r="E137" s="132">
        <v>0</v>
      </c>
      <c r="F137" s="132">
        <f>D137+E137</f>
        <v>0</v>
      </c>
      <c r="G137" s="132">
        <v>0</v>
      </c>
      <c r="H137" s="132">
        <v>0</v>
      </c>
      <c r="I137" s="132">
        <f t="shared" si="13"/>
        <v>0</v>
      </c>
    </row>
    <row r="138" spans="2:9" ht="12.75">
      <c r="B138" s="148" t="s">
        <v>378</v>
      </c>
      <c r="C138" s="149"/>
      <c r="D138" s="132">
        <f>SUM(D139:D146)</f>
        <v>0</v>
      </c>
      <c r="E138" s="132">
        <f>SUM(E139:E146)</f>
        <v>0</v>
      </c>
      <c r="F138" s="132">
        <f>F139+F140+F141+F142+F143+F145+F146</f>
        <v>0</v>
      </c>
      <c r="G138" s="132">
        <f>SUM(G139:G146)</f>
        <v>0</v>
      </c>
      <c r="H138" s="132">
        <f>SUM(H139:H146)</f>
        <v>0</v>
      </c>
      <c r="I138" s="132">
        <f t="shared" si="13"/>
        <v>0</v>
      </c>
    </row>
    <row r="139" spans="2:9" ht="12.75">
      <c r="B139" s="150" t="s">
        <v>379</v>
      </c>
      <c r="C139" s="151"/>
      <c r="D139" s="132">
        <v>0</v>
      </c>
      <c r="E139" s="132">
        <v>0</v>
      </c>
      <c r="F139" s="132">
        <f>D139+E139</f>
        <v>0</v>
      </c>
      <c r="G139" s="132">
        <v>0</v>
      </c>
      <c r="H139" s="132">
        <v>0</v>
      </c>
      <c r="I139" s="132">
        <f t="shared" si="13"/>
        <v>0</v>
      </c>
    </row>
    <row r="140" spans="2:9" ht="12.75">
      <c r="B140" s="150" t="s">
        <v>380</v>
      </c>
      <c r="C140" s="151"/>
      <c r="D140" s="132">
        <v>0</v>
      </c>
      <c r="E140" s="132">
        <v>0</v>
      </c>
      <c r="F140" s="132">
        <f aca="true" t="shared" si="18" ref="F140:F146">D140+E140</f>
        <v>0</v>
      </c>
      <c r="G140" s="132">
        <v>0</v>
      </c>
      <c r="H140" s="132">
        <v>0</v>
      </c>
      <c r="I140" s="132">
        <f t="shared" si="13"/>
        <v>0</v>
      </c>
    </row>
    <row r="141" spans="2:9" ht="12.75">
      <c r="B141" s="150" t="s">
        <v>381</v>
      </c>
      <c r="C141" s="151"/>
      <c r="D141" s="132">
        <v>0</v>
      </c>
      <c r="E141" s="132">
        <v>0</v>
      </c>
      <c r="F141" s="132">
        <f t="shared" si="18"/>
        <v>0</v>
      </c>
      <c r="G141" s="132">
        <v>0</v>
      </c>
      <c r="H141" s="132">
        <v>0</v>
      </c>
      <c r="I141" s="132">
        <f t="shared" si="13"/>
        <v>0</v>
      </c>
    </row>
    <row r="142" spans="2:9" ht="12.75">
      <c r="B142" s="150" t="s">
        <v>382</v>
      </c>
      <c r="C142" s="151"/>
      <c r="D142" s="132">
        <v>0</v>
      </c>
      <c r="E142" s="132">
        <v>0</v>
      </c>
      <c r="F142" s="132">
        <f t="shared" si="18"/>
        <v>0</v>
      </c>
      <c r="G142" s="132">
        <v>0</v>
      </c>
      <c r="H142" s="132">
        <v>0</v>
      </c>
      <c r="I142" s="132">
        <f t="shared" si="13"/>
        <v>0</v>
      </c>
    </row>
    <row r="143" spans="2:9" ht="12.75">
      <c r="B143" s="150" t="s">
        <v>383</v>
      </c>
      <c r="C143" s="151"/>
      <c r="D143" s="132">
        <v>0</v>
      </c>
      <c r="E143" s="132">
        <v>0</v>
      </c>
      <c r="F143" s="132">
        <f t="shared" si="18"/>
        <v>0</v>
      </c>
      <c r="G143" s="132">
        <v>0</v>
      </c>
      <c r="H143" s="132">
        <v>0</v>
      </c>
      <c r="I143" s="132">
        <f t="shared" si="13"/>
        <v>0</v>
      </c>
    </row>
    <row r="144" spans="2:9" ht="12.75">
      <c r="B144" s="150" t="s">
        <v>384</v>
      </c>
      <c r="C144" s="151"/>
      <c r="D144" s="132">
        <v>0</v>
      </c>
      <c r="E144" s="132">
        <v>0</v>
      </c>
      <c r="F144" s="132">
        <f t="shared" si="18"/>
        <v>0</v>
      </c>
      <c r="G144" s="132">
        <v>0</v>
      </c>
      <c r="H144" s="132">
        <v>0</v>
      </c>
      <c r="I144" s="132">
        <f t="shared" si="13"/>
        <v>0</v>
      </c>
    </row>
    <row r="145" spans="2:9" ht="12.75">
      <c r="B145" s="150" t="s">
        <v>385</v>
      </c>
      <c r="C145" s="151"/>
      <c r="D145" s="132">
        <v>0</v>
      </c>
      <c r="E145" s="132">
        <v>0</v>
      </c>
      <c r="F145" s="132">
        <f t="shared" si="18"/>
        <v>0</v>
      </c>
      <c r="G145" s="132">
        <v>0</v>
      </c>
      <c r="H145" s="132">
        <v>0</v>
      </c>
      <c r="I145" s="132">
        <f t="shared" si="13"/>
        <v>0</v>
      </c>
    </row>
    <row r="146" spans="2:9" ht="12.75">
      <c r="B146" s="150" t="s">
        <v>386</v>
      </c>
      <c r="C146" s="151"/>
      <c r="D146" s="132">
        <v>0</v>
      </c>
      <c r="E146" s="132">
        <v>0</v>
      </c>
      <c r="F146" s="132">
        <f t="shared" si="18"/>
        <v>0</v>
      </c>
      <c r="G146" s="132">
        <v>0</v>
      </c>
      <c r="H146" s="132">
        <v>0</v>
      </c>
      <c r="I146" s="132">
        <f t="shared" si="13"/>
        <v>0</v>
      </c>
    </row>
    <row r="147" spans="2:9" ht="12.75">
      <c r="B147" s="148" t="s">
        <v>387</v>
      </c>
      <c r="C147" s="149"/>
      <c r="D147" s="132">
        <f>SUM(D148:D150)</f>
        <v>1451111775</v>
      </c>
      <c r="E147" s="132">
        <f>SUM(E148:E150)</f>
        <v>490636695.83</v>
      </c>
      <c r="F147" s="132">
        <f>SUM(F148:F150)</f>
        <v>1941748470.83</v>
      </c>
      <c r="G147" s="132">
        <f>SUM(G148:G150)</f>
        <v>1177858792.88</v>
      </c>
      <c r="H147" s="132">
        <f>SUM(H148:H150)</f>
        <v>1176086449.9099998</v>
      </c>
      <c r="I147" s="132">
        <f t="shared" si="13"/>
        <v>763889677.9499998</v>
      </c>
    </row>
    <row r="148" spans="2:9" ht="12.75">
      <c r="B148" s="150" t="s">
        <v>388</v>
      </c>
      <c r="C148" s="151"/>
      <c r="D148" s="132">
        <v>0</v>
      </c>
      <c r="E148" s="132">
        <v>0</v>
      </c>
      <c r="F148" s="132">
        <f>D148+E148</f>
        <v>0</v>
      </c>
      <c r="G148" s="132">
        <v>0</v>
      </c>
      <c r="H148" s="132">
        <v>0</v>
      </c>
      <c r="I148" s="132">
        <f t="shared" si="13"/>
        <v>0</v>
      </c>
    </row>
    <row r="149" spans="2:9" ht="12.75">
      <c r="B149" s="150" t="s">
        <v>389</v>
      </c>
      <c r="C149" s="151"/>
      <c r="D149" s="132">
        <v>1407745993</v>
      </c>
      <c r="E149" s="132">
        <v>0</v>
      </c>
      <c r="F149" s="132">
        <f>D149+E149</f>
        <v>1407745993</v>
      </c>
      <c r="G149" s="132">
        <v>763152221.88</v>
      </c>
      <c r="H149" s="132">
        <v>763152221.88</v>
      </c>
      <c r="I149" s="132">
        <f t="shared" si="13"/>
        <v>644593771.12</v>
      </c>
    </row>
    <row r="150" spans="2:9" ht="12.75">
      <c r="B150" s="150" t="s">
        <v>390</v>
      </c>
      <c r="C150" s="151"/>
      <c r="D150" s="132">
        <v>43365782</v>
      </c>
      <c r="E150" s="132">
        <v>490636695.83</v>
      </c>
      <c r="F150" s="132">
        <f>D150+E150</f>
        <v>534002477.83</v>
      </c>
      <c r="G150" s="132">
        <v>414706571</v>
      </c>
      <c r="H150" s="132">
        <v>412934228.03</v>
      </c>
      <c r="I150" s="132">
        <f aca="true" t="shared" si="19" ref="I150:I158">F150-G150</f>
        <v>119295906.82999998</v>
      </c>
    </row>
    <row r="151" spans="2:9" ht="12.75">
      <c r="B151" s="148" t="s">
        <v>391</v>
      </c>
      <c r="C151" s="149"/>
      <c r="D151" s="132">
        <f>SUM(D152:D158)</f>
        <v>160177517</v>
      </c>
      <c r="E151" s="132">
        <v>0</v>
      </c>
      <c r="F151" s="132">
        <f>SUM(F152:F158)</f>
        <v>160177517</v>
      </c>
      <c r="G151" s="132">
        <f>SUM(G152:G158)</f>
        <v>81868986.6</v>
      </c>
      <c r="H151" s="132">
        <f>SUM(H152:H158)</f>
        <v>81868986.6</v>
      </c>
      <c r="I151" s="132">
        <f t="shared" si="19"/>
        <v>78308530.4</v>
      </c>
    </row>
    <row r="152" spans="2:9" ht="12.75">
      <c r="B152" s="150" t="s">
        <v>392</v>
      </c>
      <c r="C152" s="151"/>
      <c r="D152" s="132">
        <v>84170986</v>
      </c>
      <c r="E152" s="132">
        <v>0</v>
      </c>
      <c r="F152" s="132">
        <f>D152+E152</f>
        <v>84170986</v>
      </c>
      <c r="G152" s="132">
        <v>34224020.26</v>
      </c>
      <c r="H152" s="132">
        <v>34224020.26</v>
      </c>
      <c r="I152" s="132">
        <f t="shared" si="19"/>
        <v>49946965.74</v>
      </c>
    </row>
    <row r="153" spans="2:9" ht="12.75">
      <c r="B153" s="150" t="s">
        <v>393</v>
      </c>
      <c r="C153" s="151"/>
      <c r="D153" s="132">
        <v>76006531</v>
      </c>
      <c r="E153" s="132">
        <v>0</v>
      </c>
      <c r="F153" s="132">
        <f aca="true" t="shared" si="20" ref="F153:F158">D153+E153</f>
        <v>76006531</v>
      </c>
      <c r="G153" s="132">
        <v>47644966.34</v>
      </c>
      <c r="H153" s="132">
        <v>47644966.34</v>
      </c>
      <c r="I153" s="132">
        <f t="shared" si="19"/>
        <v>28361564.659999996</v>
      </c>
    </row>
    <row r="154" spans="2:9" ht="12.75">
      <c r="B154" s="150" t="s">
        <v>394</v>
      </c>
      <c r="C154" s="151"/>
      <c r="D154" s="132">
        <v>0</v>
      </c>
      <c r="E154" s="132">
        <v>0</v>
      </c>
      <c r="F154" s="132">
        <f t="shared" si="20"/>
        <v>0</v>
      </c>
      <c r="G154" s="132">
        <v>0</v>
      </c>
      <c r="H154" s="132">
        <v>0</v>
      </c>
      <c r="I154" s="132">
        <f t="shared" si="19"/>
        <v>0</v>
      </c>
    </row>
    <row r="155" spans="2:9" ht="12.75">
      <c r="B155" s="150" t="s">
        <v>395</v>
      </c>
      <c r="C155" s="151"/>
      <c r="D155" s="132">
        <v>0</v>
      </c>
      <c r="E155" s="132">
        <v>0</v>
      </c>
      <c r="F155" s="132">
        <f t="shared" si="20"/>
        <v>0</v>
      </c>
      <c r="G155" s="132">
        <v>0</v>
      </c>
      <c r="H155" s="132">
        <v>0</v>
      </c>
      <c r="I155" s="132">
        <f t="shared" si="19"/>
        <v>0</v>
      </c>
    </row>
    <row r="156" spans="2:9" ht="12.75">
      <c r="B156" s="150" t="s">
        <v>396</v>
      </c>
      <c r="C156" s="151"/>
      <c r="D156" s="132">
        <v>0</v>
      </c>
      <c r="E156" s="132">
        <v>0</v>
      </c>
      <c r="F156" s="132">
        <f t="shared" si="20"/>
        <v>0</v>
      </c>
      <c r="G156" s="132">
        <v>0</v>
      </c>
      <c r="H156" s="132">
        <v>0</v>
      </c>
      <c r="I156" s="132">
        <f t="shared" si="19"/>
        <v>0</v>
      </c>
    </row>
    <row r="157" spans="2:9" ht="12.75">
      <c r="B157" s="150" t="s">
        <v>397</v>
      </c>
      <c r="C157" s="151"/>
      <c r="D157" s="132">
        <v>0</v>
      </c>
      <c r="E157" s="132">
        <v>0</v>
      </c>
      <c r="F157" s="132">
        <f t="shared" si="20"/>
        <v>0</v>
      </c>
      <c r="G157" s="132">
        <v>0</v>
      </c>
      <c r="H157" s="132">
        <v>0</v>
      </c>
      <c r="I157" s="132">
        <f t="shared" si="19"/>
        <v>0</v>
      </c>
    </row>
    <row r="158" spans="2:9" ht="12.75">
      <c r="B158" s="150" t="s">
        <v>398</v>
      </c>
      <c r="C158" s="151"/>
      <c r="D158" s="132">
        <v>0</v>
      </c>
      <c r="E158" s="132">
        <v>0</v>
      </c>
      <c r="F158" s="132">
        <f t="shared" si="20"/>
        <v>0</v>
      </c>
      <c r="G158" s="132">
        <v>0</v>
      </c>
      <c r="H158" s="132">
        <v>0</v>
      </c>
      <c r="I158" s="132">
        <f t="shared" si="19"/>
        <v>0</v>
      </c>
    </row>
    <row r="159" spans="2:9" ht="12.75">
      <c r="B159" s="148"/>
      <c r="C159" s="149"/>
      <c r="D159" s="132"/>
      <c r="E159" s="125"/>
      <c r="F159" s="125"/>
      <c r="G159" s="125"/>
      <c r="H159" s="125"/>
      <c r="I159" s="125"/>
    </row>
    <row r="160" spans="2:9" ht="12.75">
      <c r="B160" s="163" t="s">
        <v>400</v>
      </c>
      <c r="C160" s="164"/>
      <c r="D160" s="147">
        <f aca="true" t="shared" si="21" ref="D160:I160">D10+D85</f>
        <v>21035949278</v>
      </c>
      <c r="E160" s="165">
        <f t="shared" si="21"/>
        <v>1320379166.61</v>
      </c>
      <c r="F160" s="147">
        <f t="shared" si="21"/>
        <v>22356328444.61</v>
      </c>
      <c r="G160" s="147">
        <f t="shared" si="21"/>
        <v>11287379990.92</v>
      </c>
      <c r="H160" s="147">
        <f t="shared" si="21"/>
        <v>11141399034.860003</v>
      </c>
      <c r="I160" s="147">
        <f t="shared" si="21"/>
        <v>11068948453.689999</v>
      </c>
    </row>
    <row r="161" spans="2:9" ht="13.5" thickBot="1">
      <c r="B161" s="166"/>
      <c r="C161" s="167"/>
      <c r="D161" s="168"/>
      <c r="E161" s="141"/>
      <c r="F161" s="141"/>
      <c r="G161" s="141"/>
      <c r="H161" s="141"/>
      <c r="I161" s="14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5" r:id="rId1"/>
  <rowBreaks count="1" manualBreakCount="1">
    <brk id="84" max="255" man="1"/>
  </rowBreaks>
  <ignoredErrors>
    <ignoredError sqref="F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421875" style="1" bestFit="1" customWidth="1"/>
    <col min="4" max="4" width="15.140625" style="1" customWidth="1"/>
    <col min="5" max="8" width="16.421875" style="1" bestFit="1" customWidth="1"/>
    <col min="9" max="16384" width="11.00390625" style="1" customWidth="1"/>
  </cols>
  <sheetData>
    <row r="1" ht="13.5" thickBot="1"/>
    <row r="2" spans="2:8" ht="12.75">
      <c r="B2" s="248" t="s">
        <v>120</v>
      </c>
      <c r="C2" s="249"/>
      <c r="D2" s="249"/>
      <c r="E2" s="249"/>
      <c r="F2" s="249"/>
      <c r="G2" s="249"/>
      <c r="H2" s="250"/>
    </row>
    <row r="3" spans="2:8" ht="12.75">
      <c r="B3" s="205" t="s">
        <v>319</v>
      </c>
      <c r="C3" s="206"/>
      <c r="D3" s="206"/>
      <c r="E3" s="206"/>
      <c r="F3" s="206"/>
      <c r="G3" s="206"/>
      <c r="H3" s="207"/>
    </row>
    <row r="4" spans="2:8" ht="12.75">
      <c r="B4" s="205" t="s">
        <v>401</v>
      </c>
      <c r="C4" s="206"/>
      <c r="D4" s="206"/>
      <c r="E4" s="206"/>
      <c r="F4" s="206"/>
      <c r="G4" s="206"/>
      <c r="H4" s="207"/>
    </row>
    <row r="5" spans="2:8" ht="12.75">
      <c r="B5" s="205" t="s">
        <v>125</v>
      </c>
      <c r="C5" s="206"/>
      <c r="D5" s="206"/>
      <c r="E5" s="206"/>
      <c r="F5" s="206"/>
      <c r="G5" s="206"/>
      <c r="H5" s="207"/>
    </row>
    <row r="6" spans="2:8" ht="13.5" thickBot="1">
      <c r="B6" s="208" t="s">
        <v>1</v>
      </c>
      <c r="C6" s="209"/>
      <c r="D6" s="209"/>
      <c r="E6" s="209"/>
      <c r="F6" s="209"/>
      <c r="G6" s="209"/>
      <c r="H6" s="210"/>
    </row>
    <row r="7" spans="2:8" ht="13.5" thickBot="1">
      <c r="B7" s="235" t="s">
        <v>2</v>
      </c>
      <c r="C7" s="251" t="s">
        <v>321</v>
      </c>
      <c r="D7" s="252"/>
      <c r="E7" s="252"/>
      <c r="F7" s="252"/>
      <c r="G7" s="253"/>
      <c r="H7" s="235" t="s">
        <v>322</v>
      </c>
    </row>
    <row r="8" spans="2:8" ht="26.25" thickBot="1">
      <c r="B8" s="236"/>
      <c r="C8" s="33" t="s">
        <v>212</v>
      </c>
      <c r="D8" s="33" t="s">
        <v>254</v>
      </c>
      <c r="E8" s="33" t="s">
        <v>255</v>
      </c>
      <c r="F8" s="33" t="s">
        <v>210</v>
      </c>
      <c r="G8" s="33" t="s">
        <v>229</v>
      </c>
      <c r="H8" s="236"/>
    </row>
    <row r="9" spans="2:8" ht="12.75">
      <c r="B9" s="169" t="s">
        <v>402</v>
      </c>
      <c r="C9" s="170">
        <f aca="true" t="shared" si="0" ref="C9:H9">+C10+C11+C27+C28+C29</f>
        <v>9261144941</v>
      </c>
      <c r="D9" s="170">
        <f t="shared" si="0"/>
        <v>36380940.19000001</v>
      </c>
      <c r="E9" s="170">
        <f t="shared" si="0"/>
        <v>9297525881.19</v>
      </c>
      <c r="F9" s="170">
        <f t="shared" si="0"/>
        <v>4566422331.14</v>
      </c>
      <c r="G9" s="170">
        <f t="shared" si="0"/>
        <v>4424637679.23</v>
      </c>
      <c r="H9" s="170">
        <f t="shared" si="0"/>
        <v>4731103550.05</v>
      </c>
    </row>
    <row r="10" spans="2:8" ht="12.75" customHeight="1">
      <c r="B10" s="171" t="s">
        <v>403</v>
      </c>
      <c r="C10" s="172">
        <v>315275000</v>
      </c>
      <c r="D10" s="172">
        <v>0</v>
      </c>
      <c r="E10" s="172">
        <f>C10+D10</f>
        <v>315275000</v>
      </c>
      <c r="F10" s="172">
        <v>159032406.05</v>
      </c>
      <c r="G10" s="172">
        <v>159032406.05</v>
      </c>
      <c r="H10" s="173">
        <f>E10-F10</f>
        <v>156242593.95</v>
      </c>
    </row>
    <row r="11" spans="2:8" ht="12.75">
      <c r="B11" s="171" t="s">
        <v>404</v>
      </c>
      <c r="C11" s="174">
        <f>SUM(C12:C26)</f>
        <v>5671129675</v>
      </c>
      <c r="D11" s="174">
        <f>SUM(D12:D26)</f>
        <v>31180665.790000014</v>
      </c>
      <c r="E11" s="174">
        <f>SUM(E12:E26)</f>
        <v>5702310340.79</v>
      </c>
      <c r="F11" s="174">
        <f>SUM(F12:F26)</f>
        <v>2708193934.2799997</v>
      </c>
      <c r="G11" s="174">
        <f>SUM(G12:G26)</f>
        <v>2578122000.6899996</v>
      </c>
      <c r="H11" s="173">
        <f aca="true" t="shared" si="1" ref="H11:H29">E11-F11</f>
        <v>2994116406.51</v>
      </c>
    </row>
    <row r="12" spans="2:8" ht="12.75">
      <c r="B12" s="175" t="s">
        <v>405</v>
      </c>
      <c r="C12" s="17">
        <v>117477734.25</v>
      </c>
      <c r="D12" s="17">
        <v>675344.85</v>
      </c>
      <c r="E12" s="17">
        <f>+C12+D12</f>
        <v>118153079.1</v>
      </c>
      <c r="F12" s="17">
        <v>55487109.6</v>
      </c>
      <c r="G12" s="17">
        <v>52406099.42</v>
      </c>
      <c r="H12" s="153">
        <f t="shared" si="1"/>
        <v>62665969.49999999</v>
      </c>
    </row>
    <row r="13" spans="2:8" ht="12.75">
      <c r="B13" s="175" t="s">
        <v>406</v>
      </c>
      <c r="C13" s="17">
        <v>296007792.21</v>
      </c>
      <c r="D13" s="17">
        <v>40016244.56</v>
      </c>
      <c r="E13" s="17">
        <f aca="true" t="shared" si="2" ref="E13:E29">+C13+D13</f>
        <v>336024036.77</v>
      </c>
      <c r="F13" s="17">
        <v>108363755.97</v>
      </c>
      <c r="G13" s="17">
        <v>104602657.33</v>
      </c>
      <c r="H13" s="153">
        <f t="shared" si="1"/>
        <v>227660280.79999998</v>
      </c>
    </row>
    <row r="14" spans="2:8" ht="12.75">
      <c r="B14" s="175" t="s">
        <v>407</v>
      </c>
      <c r="C14" s="17">
        <v>23507920.73</v>
      </c>
      <c r="D14" s="17">
        <v>-672945.98</v>
      </c>
      <c r="E14" s="17">
        <f t="shared" si="2"/>
        <v>22834974.75</v>
      </c>
      <c r="F14" s="17">
        <v>7286423.26</v>
      </c>
      <c r="G14" s="17">
        <v>6263433.24</v>
      </c>
      <c r="H14" s="153">
        <f t="shared" si="1"/>
        <v>15548551.49</v>
      </c>
    </row>
    <row r="15" spans="2:8" ht="12.75">
      <c r="B15" s="175" t="s">
        <v>408</v>
      </c>
      <c r="C15" s="17">
        <v>607069516.75</v>
      </c>
      <c r="D15" s="17">
        <v>-19312664.99</v>
      </c>
      <c r="E15" s="17">
        <f t="shared" si="2"/>
        <v>587756851.76</v>
      </c>
      <c r="F15" s="17">
        <v>235986094.52</v>
      </c>
      <c r="G15" s="17">
        <v>230708731.38</v>
      </c>
      <c r="H15" s="153">
        <f t="shared" si="1"/>
        <v>351770757.24</v>
      </c>
    </row>
    <row r="16" spans="2:8" ht="12.75" customHeight="1">
      <c r="B16" s="175" t="s">
        <v>409</v>
      </c>
      <c r="C16" s="17">
        <v>66597179.86</v>
      </c>
      <c r="D16" s="17">
        <v>-2667731.95</v>
      </c>
      <c r="E16" s="17">
        <f t="shared" si="2"/>
        <v>63929447.91</v>
      </c>
      <c r="F16" s="17">
        <v>30767098.98</v>
      </c>
      <c r="G16" s="17">
        <v>30112451.74</v>
      </c>
      <c r="H16" s="153">
        <f t="shared" si="1"/>
        <v>33162348.929999996</v>
      </c>
    </row>
    <row r="17" spans="2:8" ht="12.75">
      <c r="B17" s="175" t="s">
        <v>410</v>
      </c>
      <c r="C17" s="17">
        <v>867805654.36</v>
      </c>
      <c r="D17" s="17">
        <v>69250171.48</v>
      </c>
      <c r="E17" s="17">
        <f t="shared" si="2"/>
        <v>937055825.84</v>
      </c>
      <c r="F17" s="17">
        <v>394540039.2</v>
      </c>
      <c r="G17" s="17">
        <v>383671801.47</v>
      </c>
      <c r="H17" s="153">
        <f t="shared" si="1"/>
        <v>542515786.6400001</v>
      </c>
    </row>
    <row r="18" spans="2:8" ht="12.75">
      <c r="B18" s="175" t="s">
        <v>411</v>
      </c>
      <c r="C18" s="17">
        <v>46439149.05</v>
      </c>
      <c r="D18" s="17">
        <v>-2487576.67</v>
      </c>
      <c r="E18" s="17">
        <f t="shared" si="2"/>
        <v>43951572.379999995</v>
      </c>
      <c r="F18" s="17">
        <v>15443480.79</v>
      </c>
      <c r="G18" s="17">
        <v>15079902.59</v>
      </c>
      <c r="H18" s="153">
        <f t="shared" si="1"/>
        <v>28508091.589999996</v>
      </c>
    </row>
    <row r="19" spans="2:8" ht="12.75">
      <c r="B19" s="175" t="s">
        <v>412</v>
      </c>
      <c r="C19" s="17">
        <v>53009230.44</v>
      </c>
      <c r="D19" s="17">
        <v>-2324309.72</v>
      </c>
      <c r="E19" s="17">
        <f t="shared" si="2"/>
        <v>50684920.72</v>
      </c>
      <c r="F19" s="17">
        <v>16758393.8</v>
      </c>
      <c r="G19" s="17">
        <v>15500342.98</v>
      </c>
      <c r="H19" s="153">
        <f t="shared" si="1"/>
        <v>33926526.92</v>
      </c>
    </row>
    <row r="20" spans="2:8" ht="12.75" customHeight="1">
      <c r="B20" s="175" t="s">
        <v>413</v>
      </c>
      <c r="C20" s="17">
        <v>105911571.57</v>
      </c>
      <c r="D20" s="17">
        <v>-5058837.8</v>
      </c>
      <c r="E20" s="17">
        <f t="shared" si="2"/>
        <v>100852733.77</v>
      </c>
      <c r="F20" s="17">
        <v>35945578.74</v>
      </c>
      <c r="G20" s="17">
        <v>34637063.1</v>
      </c>
      <c r="H20" s="153">
        <f t="shared" si="1"/>
        <v>64907155.029999994</v>
      </c>
    </row>
    <row r="21" spans="2:8" ht="12.75">
      <c r="B21" s="175" t="s">
        <v>414</v>
      </c>
      <c r="C21" s="17">
        <v>148070655.58</v>
      </c>
      <c r="D21" s="17">
        <v>7667575.9</v>
      </c>
      <c r="E21" s="17">
        <f t="shared" si="2"/>
        <v>155738231.48000002</v>
      </c>
      <c r="F21" s="17">
        <v>69533418.4</v>
      </c>
      <c r="G21" s="17">
        <v>66311731.17</v>
      </c>
      <c r="H21" s="153">
        <f t="shared" si="1"/>
        <v>86204813.08000001</v>
      </c>
    </row>
    <row r="22" spans="2:8" ht="12.75">
      <c r="B22" s="175" t="s">
        <v>415</v>
      </c>
      <c r="C22" s="17">
        <v>325483132.38</v>
      </c>
      <c r="D22" s="17">
        <v>1148988.8</v>
      </c>
      <c r="E22" s="17">
        <f t="shared" si="2"/>
        <v>326632121.18</v>
      </c>
      <c r="F22" s="17">
        <v>115197582.52</v>
      </c>
      <c r="G22" s="17">
        <v>111831463.26</v>
      </c>
      <c r="H22" s="153">
        <f t="shared" si="1"/>
        <v>211434538.66000003</v>
      </c>
    </row>
    <row r="23" spans="2:8" ht="12.75">
      <c r="B23" s="175" t="s">
        <v>416</v>
      </c>
      <c r="C23" s="17">
        <v>648862817.6</v>
      </c>
      <c r="D23" s="17">
        <v>-71192707.01</v>
      </c>
      <c r="E23" s="17">
        <f t="shared" si="2"/>
        <v>577670110.59</v>
      </c>
      <c r="F23" s="17">
        <v>259006539.85</v>
      </c>
      <c r="G23" s="17">
        <v>245768855.88</v>
      </c>
      <c r="H23" s="153">
        <f t="shared" si="1"/>
        <v>318663570.74</v>
      </c>
    </row>
    <row r="24" spans="2:8" ht="12.75">
      <c r="B24" s="175" t="s">
        <v>417</v>
      </c>
      <c r="C24" s="17">
        <v>614718030.22</v>
      </c>
      <c r="D24" s="17">
        <v>16139114.32</v>
      </c>
      <c r="E24" s="17">
        <f t="shared" si="2"/>
        <v>630857144.5400001</v>
      </c>
      <c r="F24" s="17">
        <v>345103910.07</v>
      </c>
      <c r="G24" s="17">
        <v>326583449.53</v>
      </c>
      <c r="H24" s="153">
        <f t="shared" si="1"/>
        <v>285753234.4700001</v>
      </c>
    </row>
    <row r="25" spans="2:8" ht="12.75">
      <c r="B25" s="175" t="s">
        <v>418</v>
      </c>
      <c r="C25" s="17">
        <v>183831310</v>
      </c>
      <c r="D25" s="17">
        <v>0</v>
      </c>
      <c r="E25" s="17">
        <f t="shared" si="2"/>
        <v>183831310</v>
      </c>
      <c r="F25" s="17">
        <v>55352138.04</v>
      </c>
      <c r="G25" s="17">
        <v>55333784.12</v>
      </c>
      <c r="H25" s="153">
        <f t="shared" si="1"/>
        <v>128479171.96000001</v>
      </c>
    </row>
    <row r="26" spans="2:8" ht="12.75">
      <c r="B26" s="175" t="s">
        <v>419</v>
      </c>
      <c r="C26" s="17">
        <v>1566337980</v>
      </c>
      <c r="D26" s="17">
        <v>0</v>
      </c>
      <c r="E26" s="17">
        <f t="shared" si="2"/>
        <v>1566337980</v>
      </c>
      <c r="F26" s="17">
        <v>963422370.54</v>
      </c>
      <c r="G26" s="17">
        <v>899310233.48</v>
      </c>
      <c r="H26" s="153">
        <f t="shared" si="1"/>
        <v>602915609.46</v>
      </c>
    </row>
    <row r="27" spans="2:8" ht="12.75">
      <c r="B27" s="171" t="s">
        <v>420</v>
      </c>
      <c r="C27" s="174">
        <v>327406000</v>
      </c>
      <c r="D27" s="174">
        <v>0</v>
      </c>
      <c r="E27" s="174">
        <f t="shared" si="2"/>
        <v>327406000</v>
      </c>
      <c r="F27" s="174">
        <v>168971521.28</v>
      </c>
      <c r="G27" s="174">
        <v>168971521.28</v>
      </c>
      <c r="H27" s="173">
        <f t="shared" si="1"/>
        <v>158434478.72</v>
      </c>
    </row>
    <row r="28" spans="2:8" ht="12.75">
      <c r="B28" s="171" t="s">
        <v>421</v>
      </c>
      <c r="C28" s="174">
        <v>830172729</v>
      </c>
      <c r="D28" s="174">
        <v>0</v>
      </c>
      <c r="E28" s="174">
        <f t="shared" si="2"/>
        <v>830172729</v>
      </c>
      <c r="F28" s="174">
        <v>458871331.6</v>
      </c>
      <c r="G28" s="174">
        <v>458871331.6</v>
      </c>
      <c r="H28" s="173">
        <f t="shared" si="1"/>
        <v>371301397.4</v>
      </c>
    </row>
    <row r="29" spans="2:8" ht="12.75">
      <c r="B29" s="171" t="s">
        <v>422</v>
      </c>
      <c r="C29" s="174">
        <v>2117161537</v>
      </c>
      <c r="D29" s="174">
        <v>5200274.4</v>
      </c>
      <c r="E29" s="174">
        <f t="shared" si="2"/>
        <v>2122361811.4</v>
      </c>
      <c r="F29" s="174">
        <v>1071353137.93</v>
      </c>
      <c r="G29" s="174">
        <v>1059640419.61</v>
      </c>
      <c r="H29" s="173">
        <f t="shared" si="1"/>
        <v>1051008673.4700001</v>
      </c>
    </row>
    <row r="30" spans="2:8" ht="12.75">
      <c r="B30" s="176"/>
      <c r="C30" s="17"/>
      <c r="D30" s="17"/>
      <c r="E30" s="17"/>
      <c r="F30" s="17"/>
      <c r="G30" s="17"/>
      <c r="H30" s="17"/>
    </row>
    <row r="31" spans="2:8" ht="12.75" customHeight="1">
      <c r="B31" s="177" t="s">
        <v>423</v>
      </c>
      <c r="C31" s="178">
        <f aca="true" t="shared" si="3" ref="C31:H31">SUM(C32:C47)</f>
        <v>11774804337</v>
      </c>
      <c r="D31" s="178">
        <f t="shared" si="3"/>
        <v>1283998226.42</v>
      </c>
      <c r="E31" s="178">
        <f t="shared" si="3"/>
        <v>13058802563.42</v>
      </c>
      <c r="F31" s="178">
        <f t="shared" si="3"/>
        <v>6720957659.78</v>
      </c>
      <c r="G31" s="178">
        <f t="shared" si="3"/>
        <v>6716761355.629999</v>
      </c>
      <c r="H31" s="178">
        <f t="shared" si="3"/>
        <v>6337844903.64</v>
      </c>
    </row>
    <row r="32" spans="2:8" ht="12.75">
      <c r="B32" s="171" t="s">
        <v>424</v>
      </c>
      <c r="C32" s="24">
        <v>2852946723</v>
      </c>
      <c r="D32" s="24">
        <v>567249941.96</v>
      </c>
      <c r="E32" s="17">
        <f aca="true" t="shared" si="4" ref="E32:E47">+C32+D32</f>
        <v>3420196664.96</v>
      </c>
      <c r="F32" s="24">
        <v>2285786429.11</v>
      </c>
      <c r="G32" s="24">
        <v>2285786429.11</v>
      </c>
      <c r="H32" s="24">
        <f>E32-F32</f>
        <v>1134410235.85</v>
      </c>
    </row>
    <row r="33" spans="2:8" ht="12.75">
      <c r="B33" s="171" t="s">
        <v>425</v>
      </c>
      <c r="C33" s="25">
        <v>0</v>
      </c>
      <c r="D33" s="24">
        <v>2678824.74</v>
      </c>
      <c r="E33" s="17">
        <f t="shared" si="4"/>
        <v>2678824.74</v>
      </c>
      <c r="F33" s="24">
        <v>2678824.74</v>
      </c>
      <c r="G33" s="24">
        <v>2678824.74</v>
      </c>
      <c r="H33" s="153">
        <f aca="true" t="shared" si="5" ref="H33:H47">E33-F33</f>
        <v>0</v>
      </c>
    </row>
    <row r="34" spans="2:8" ht="12.75">
      <c r="B34" s="171" t="s">
        <v>426</v>
      </c>
      <c r="C34" s="25">
        <v>0</v>
      </c>
      <c r="D34" s="24">
        <v>11418719.41</v>
      </c>
      <c r="E34" s="17">
        <f t="shared" si="4"/>
        <v>11418719.41</v>
      </c>
      <c r="F34" s="24">
        <v>11348927.8</v>
      </c>
      <c r="G34" s="24">
        <v>11348927.8</v>
      </c>
      <c r="H34" s="153">
        <f t="shared" si="5"/>
        <v>69791.6099999994</v>
      </c>
    </row>
    <row r="35" spans="2:8" ht="12.75">
      <c r="B35" s="171" t="s">
        <v>427</v>
      </c>
      <c r="C35" s="25">
        <v>15000000</v>
      </c>
      <c r="D35" s="24">
        <v>351352.06</v>
      </c>
      <c r="E35" s="17">
        <f t="shared" si="4"/>
        <v>15351352.06</v>
      </c>
      <c r="F35" s="24">
        <v>351352.06</v>
      </c>
      <c r="G35" s="24">
        <v>351352.06</v>
      </c>
      <c r="H35" s="153">
        <f t="shared" si="5"/>
        <v>15000000</v>
      </c>
    </row>
    <row r="36" spans="2:8" ht="12.75">
      <c r="B36" s="171" t="s">
        <v>428</v>
      </c>
      <c r="C36" s="17">
        <v>370177517</v>
      </c>
      <c r="D36" s="24">
        <v>113587888.54</v>
      </c>
      <c r="E36" s="17">
        <f t="shared" si="4"/>
        <v>483765405.54</v>
      </c>
      <c r="F36" s="24">
        <v>192187620.95</v>
      </c>
      <c r="G36" s="24">
        <v>192187620.95</v>
      </c>
      <c r="H36" s="153">
        <f t="shared" si="5"/>
        <v>291577784.59000003</v>
      </c>
    </row>
    <row r="37" spans="2:8" ht="12.75">
      <c r="B37" s="171" t="s">
        <v>429</v>
      </c>
      <c r="C37" s="17">
        <v>500522095</v>
      </c>
      <c r="D37" s="24">
        <v>38647754.8</v>
      </c>
      <c r="E37" s="17">
        <f t="shared" si="4"/>
        <v>539169849.8</v>
      </c>
      <c r="F37" s="24">
        <v>78039655</v>
      </c>
      <c r="G37" s="24">
        <v>76267312.03</v>
      </c>
      <c r="H37" s="153">
        <f t="shared" si="5"/>
        <v>461130194.79999995</v>
      </c>
    </row>
    <row r="38" spans="2:8" ht="12.75">
      <c r="B38" s="171" t="s">
        <v>430</v>
      </c>
      <c r="C38" s="17">
        <v>31202677</v>
      </c>
      <c r="D38" s="24">
        <v>51131755.13</v>
      </c>
      <c r="E38" s="17">
        <f t="shared" si="4"/>
        <v>82334432.13</v>
      </c>
      <c r="F38" s="24">
        <v>51873272.08</v>
      </c>
      <c r="G38" s="24">
        <v>51873272.08</v>
      </c>
      <c r="H38" s="153">
        <f t="shared" si="5"/>
        <v>30461160.049999997</v>
      </c>
    </row>
    <row r="39" spans="2:8" ht="12.75">
      <c r="B39" s="171" t="s">
        <v>431</v>
      </c>
      <c r="C39" s="17">
        <v>0</v>
      </c>
      <c r="D39" s="24">
        <v>1892123.78</v>
      </c>
      <c r="E39" s="17">
        <f t="shared" si="4"/>
        <v>1892123.78</v>
      </c>
      <c r="F39" s="24">
        <v>1892123.78</v>
      </c>
      <c r="G39" s="24">
        <v>1892123.78</v>
      </c>
      <c r="H39" s="153">
        <f t="shared" si="5"/>
        <v>0</v>
      </c>
    </row>
    <row r="40" spans="2:8" ht="12.75">
      <c r="B40" s="171" t="s">
        <v>432</v>
      </c>
      <c r="C40" s="17">
        <v>0</v>
      </c>
      <c r="D40" s="24">
        <v>2926912.39</v>
      </c>
      <c r="E40" s="17">
        <f t="shared" si="4"/>
        <v>2926912.39</v>
      </c>
      <c r="F40" s="24">
        <v>1927527.39</v>
      </c>
      <c r="G40" s="24">
        <v>1927527.39</v>
      </c>
      <c r="H40" s="153">
        <f t="shared" si="5"/>
        <v>999385.0000000002</v>
      </c>
    </row>
    <row r="41" spans="2:8" ht="12.75">
      <c r="B41" s="171" t="s">
        <v>433</v>
      </c>
      <c r="C41" s="17">
        <v>0</v>
      </c>
      <c r="D41" s="24">
        <v>4638451.7</v>
      </c>
      <c r="E41" s="17">
        <f t="shared" si="4"/>
        <v>4638451.7</v>
      </c>
      <c r="F41" s="24">
        <v>4638451.7</v>
      </c>
      <c r="G41" s="24">
        <v>4638451.7</v>
      </c>
      <c r="H41" s="153">
        <f t="shared" si="5"/>
        <v>0</v>
      </c>
    </row>
    <row r="42" spans="2:8" ht="12.75">
      <c r="B42" s="171" t="s">
        <v>434</v>
      </c>
      <c r="C42" s="17">
        <v>15000000</v>
      </c>
      <c r="D42" s="24">
        <v>3387848.72</v>
      </c>
      <c r="E42" s="17">
        <f t="shared" si="4"/>
        <v>18387848.72</v>
      </c>
      <c r="F42" s="24">
        <v>3387848.72</v>
      </c>
      <c r="G42" s="24">
        <v>3387848.72</v>
      </c>
      <c r="H42" s="153">
        <f t="shared" si="5"/>
        <v>14999999.999999998</v>
      </c>
    </row>
    <row r="43" spans="2:8" ht="12.75">
      <c r="B43" s="171" t="s">
        <v>435</v>
      </c>
      <c r="C43" s="17">
        <v>26282115</v>
      </c>
      <c r="D43" s="24">
        <v>146044549.1</v>
      </c>
      <c r="E43" s="17">
        <f t="shared" si="4"/>
        <v>172326664.1</v>
      </c>
      <c r="F43" s="24">
        <v>73184628.15</v>
      </c>
      <c r="G43" s="24">
        <v>71100259.77</v>
      </c>
      <c r="H43" s="153">
        <f t="shared" si="5"/>
        <v>99142035.94999999</v>
      </c>
    </row>
    <row r="44" spans="2:8" ht="12.75">
      <c r="B44" s="171" t="s">
        <v>436</v>
      </c>
      <c r="C44" s="17">
        <v>127465392</v>
      </c>
      <c r="D44" s="24">
        <v>27439679.7</v>
      </c>
      <c r="E44" s="17">
        <f t="shared" si="4"/>
        <v>154905071.7</v>
      </c>
      <c r="F44" s="24">
        <v>106516198.3</v>
      </c>
      <c r="G44" s="24">
        <v>106176605.5</v>
      </c>
      <c r="H44" s="153">
        <f t="shared" si="5"/>
        <v>48388873.39999999</v>
      </c>
    </row>
    <row r="45" spans="2:8" ht="12.75">
      <c r="B45" s="171" t="s">
        <v>437</v>
      </c>
      <c r="C45" s="17">
        <v>0</v>
      </c>
      <c r="D45" s="24">
        <v>1341664.75</v>
      </c>
      <c r="E45" s="17">
        <f t="shared" si="4"/>
        <v>1341664.75</v>
      </c>
      <c r="F45" s="24">
        <v>1341664.75</v>
      </c>
      <c r="G45" s="24">
        <v>1341664.75</v>
      </c>
      <c r="H45" s="153">
        <f t="shared" si="5"/>
        <v>0</v>
      </c>
    </row>
    <row r="46" spans="2:8" ht="12.75">
      <c r="B46" s="171" t="s">
        <v>438</v>
      </c>
      <c r="C46" s="17">
        <v>0</v>
      </c>
      <c r="D46" s="24">
        <v>10733140.58</v>
      </c>
      <c r="E46" s="17">
        <f t="shared" si="4"/>
        <v>10733140.58</v>
      </c>
      <c r="F46" s="24">
        <v>10733140.58</v>
      </c>
      <c r="G46" s="24">
        <v>10733140.58</v>
      </c>
      <c r="H46" s="153">
        <f t="shared" si="5"/>
        <v>0</v>
      </c>
    </row>
    <row r="47" spans="2:8" ht="12.75">
      <c r="B47" s="171" t="s">
        <v>439</v>
      </c>
      <c r="C47" s="17">
        <v>7836207818</v>
      </c>
      <c r="D47" s="24">
        <v>300527619.06</v>
      </c>
      <c r="E47" s="17">
        <f t="shared" si="4"/>
        <v>8136735437.06</v>
      </c>
      <c r="F47" s="24">
        <v>3895069994.67</v>
      </c>
      <c r="G47" s="24">
        <v>3895069994.67</v>
      </c>
      <c r="H47" s="153">
        <f t="shared" si="5"/>
        <v>4241665442.3900003</v>
      </c>
    </row>
    <row r="48" spans="2:8" ht="12.75">
      <c r="B48" s="176"/>
      <c r="C48" s="17"/>
      <c r="D48" s="17"/>
      <c r="E48" s="17"/>
      <c r="F48" s="17"/>
      <c r="G48" s="17"/>
      <c r="H48" s="125"/>
    </row>
    <row r="49" spans="2:8" ht="12.75">
      <c r="B49" s="169" t="s">
        <v>400</v>
      </c>
      <c r="C49" s="179">
        <f aca="true" t="shared" si="6" ref="C49:H49">C9+C31</f>
        <v>21035949278</v>
      </c>
      <c r="D49" s="178">
        <f t="shared" si="6"/>
        <v>1320379166.6100001</v>
      </c>
      <c r="E49" s="179">
        <f>E9+E31</f>
        <v>22356328444.61</v>
      </c>
      <c r="F49" s="179">
        <f t="shared" si="6"/>
        <v>11287379990.92</v>
      </c>
      <c r="G49" s="179">
        <f t="shared" si="6"/>
        <v>11141399034.859999</v>
      </c>
      <c r="H49" s="179">
        <f t="shared" si="6"/>
        <v>11068948453.69</v>
      </c>
    </row>
    <row r="50" spans="2:8" ht="13.5" thickBot="1">
      <c r="B50" s="180"/>
      <c r="C50" s="15"/>
      <c r="D50" s="15"/>
      <c r="E50" s="15"/>
      <c r="F50" s="15"/>
      <c r="G50" s="15"/>
      <c r="H50" s="15"/>
    </row>
    <row r="53" ht="12.75">
      <c r="C53" s="12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57" r:id="rId1"/>
  <ignoredErrors>
    <ignoredError sqref="C11:D11 F11:G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8" width="11.00390625" style="1" customWidth="1"/>
    <col min="9" max="9" width="14.140625" style="1" bestFit="1" customWidth="1"/>
    <col min="10" max="16384" width="11.00390625" style="1" customWidth="1"/>
  </cols>
  <sheetData>
    <row r="1" ht="13.5" thickBot="1"/>
    <row r="2" spans="1:7" ht="12.75">
      <c r="A2" s="202" t="s">
        <v>120</v>
      </c>
      <c r="B2" s="203"/>
      <c r="C2" s="203"/>
      <c r="D2" s="203"/>
      <c r="E2" s="203"/>
      <c r="F2" s="203"/>
      <c r="G2" s="243"/>
    </row>
    <row r="3" spans="1:7" ht="12.75">
      <c r="A3" s="227" t="s">
        <v>319</v>
      </c>
      <c r="B3" s="228"/>
      <c r="C3" s="228"/>
      <c r="D3" s="228"/>
      <c r="E3" s="228"/>
      <c r="F3" s="228"/>
      <c r="G3" s="244"/>
    </row>
    <row r="4" spans="1:7" ht="12.75">
      <c r="A4" s="227" t="s">
        <v>440</v>
      </c>
      <c r="B4" s="228"/>
      <c r="C4" s="228"/>
      <c r="D4" s="228"/>
      <c r="E4" s="228"/>
      <c r="F4" s="228"/>
      <c r="G4" s="244"/>
    </row>
    <row r="5" spans="1:7" ht="12.75">
      <c r="A5" s="227" t="s">
        <v>125</v>
      </c>
      <c r="B5" s="228"/>
      <c r="C5" s="228"/>
      <c r="D5" s="228"/>
      <c r="E5" s="228"/>
      <c r="F5" s="228"/>
      <c r="G5" s="244"/>
    </row>
    <row r="6" spans="1:7" ht="13.5" thickBot="1">
      <c r="A6" s="230" t="s">
        <v>1</v>
      </c>
      <c r="B6" s="231"/>
      <c r="C6" s="231"/>
      <c r="D6" s="231"/>
      <c r="E6" s="231"/>
      <c r="F6" s="231"/>
      <c r="G6" s="245"/>
    </row>
    <row r="7" spans="1:7" ht="15.75" customHeight="1">
      <c r="A7" s="202" t="s">
        <v>2</v>
      </c>
      <c r="B7" s="248" t="s">
        <v>321</v>
      </c>
      <c r="C7" s="249"/>
      <c r="D7" s="249"/>
      <c r="E7" s="249"/>
      <c r="F7" s="250"/>
      <c r="G7" s="235" t="s">
        <v>322</v>
      </c>
    </row>
    <row r="8" spans="1:7" ht="15.75" customHeight="1" thickBot="1">
      <c r="A8" s="227"/>
      <c r="B8" s="208"/>
      <c r="C8" s="209"/>
      <c r="D8" s="209"/>
      <c r="E8" s="209"/>
      <c r="F8" s="210"/>
      <c r="G8" s="254"/>
    </row>
    <row r="9" spans="1:7" ht="26.25" thickBot="1">
      <c r="A9" s="230"/>
      <c r="B9" s="181" t="s">
        <v>212</v>
      </c>
      <c r="C9" s="33" t="s">
        <v>323</v>
      </c>
      <c r="D9" s="33" t="s">
        <v>324</v>
      </c>
      <c r="E9" s="33" t="s">
        <v>210</v>
      </c>
      <c r="F9" s="33" t="s">
        <v>229</v>
      </c>
      <c r="G9" s="236"/>
    </row>
    <row r="10" spans="1:7" ht="12.75">
      <c r="A10" s="182"/>
      <c r="B10" s="183"/>
      <c r="C10" s="183"/>
      <c r="D10" s="183"/>
      <c r="E10" s="17"/>
      <c r="F10" s="17"/>
      <c r="G10" s="183"/>
    </row>
    <row r="11" spans="1:10" ht="12.75">
      <c r="A11" s="184" t="s">
        <v>441</v>
      </c>
      <c r="B11" s="114">
        <f aca="true" t="shared" si="0" ref="B11:G11">B12+B22+B31+B42</f>
        <v>9261144941</v>
      </c>
      <c r="C11" s="114">
        <f>C12+C22+C31+C42</f>
        <v>36380940.18999994</v>
      </c>
      <c r="D11" s="114">
        <f t="shared" si="0"/>
        <v>9297525881.19</v>
      </c>
      <c r="E11" s="114">
        <f t="shared" si="0"/>
        <v>4566422331.139999</v>
      </c>
      <c r="F11" s="114">
        <f t="shared" si="0"/>
        <v>4424637679.2300005</v>
      </c>
      <c r="G11" s="114">
        <f t="shared" si="0"/>
        <v>4731103550.05</v>
      </c>
      <c r="I11" s="82"/>
      <c r="J11" s="126"/>
    </row>
    <row r="12" spans="1:7" ht="12.75">
      <c r="A12" s="184" t="s">
        <v>442</v>
      </c>
      <c r="B12" s="114">
        <f>SUM(B13:B20)</f>
        <v>3364355808.71</v>
      </c>
      <c r="C12" s="114">
        <f>SUM(C13:C20)</f>
        <v>-42573501.07000001</v>
      </c>
      <c r="D12" s="114">
        <f>SUM(D13:D20)</f>
        <v>3321782307.6400003</v>
      </c>
      <c r="E12" s="114">
        <f>SUM(E13:E20)</f>
        <v>1543228488.51</v>
      </c>
      <c r="F12" s="114">
        <f>SUM(F13:F20)</f>
        <v>1496286566.2300003</v>
      </c>
      <c r="G12" s="114">
        <f>D12-E12</f>
        <v>1778553819.1300004</v>
      </c>
    </row>
    <row r="13" spans="1:7" ht="12.75">
      <c r="A13" s="185" t="s">
        <v>443</v>
      </c>
      <c r="B13" s="104">
        <v>315653000</v>
      </c>
      <c r="C13" s="104">
        <v>0</v>
      </c>
      <c r="D13" s="104">
        <f aca="true" t="shared" si="1" ref="D13:D20">B13+C13</f>
        <v>315653000</v>
      </c>
      <c r="E13" s="104">
        <v>159221406.05</v>
      </c>
      <c r="F13" s="104">
        <v>159221406.05</v>
      </c>
      <c r="G13" s="104">
        <f aca="true" t="shared" si="2" ref="G13:G20">D13-E13</f>
        <v>156431593.95</v>
      </c>
    </row>
    <row r="14" spans="1:7" ht="12.75">
      <c r="A14" s="185" t="s">
        <v>444</v>
      </c>
      <c r="B14" s="104">
        <v>1006052418.86</v>
      </c>
      <c r="C14" s="104">
        <v>-550418.7800000012</v>
      </c>
      <c r="D14" s="104">
        <f t="shared" si="1"/>
        <v>1005502000.08</v>
      </c>
      <c r="E14" s="104">
        <v>460649832.90000004</v>
      </c>
      <c r="F14" s="104">
        <v>456764234.39</v>
      </c>
      <c r="G14" s="104">
        <f t="shared" si="2"/>
        <v>544852167.1800001</v>
      </c>
    </row>
    <row r="15" spans="1:7" ht="12.75">
      <c r="A15" s="185" t="s">
        <v>445</v>
      </c>
      <c r="B15" s="104">
        <v>445379599.82</v>
      </c>
      <c r="C15" s="104">
        <v>679066.75</v>
      </c>
      <c r="D15" s="104">
        <f t="shared" si="1"/>
        <v>446058666.57</v>
      </c>
      <c r="E15" s="104">
        <v>196241077.42000002</v>
      </c>
      <c r="F15" s="104">
        <v>191608489.1</v>
      </c>
      <c r="G15" s="104">
        <f t="shared" si="2"/>
        <v>249817589.14999998</v>
      </c>
    </row>
    <row r="16" spans="1:7" ht="12.75">
      <c r="A16" s="185" t="s">
        <v>446</v>
      </c>
      <c r="B16" s="104">
        <v>0</v>
      </c>
      <c r="C16" s="104">
        <v>0</v>
      </c>
      <c r="D16" s="104">
        <f t="shared" si="1"/>
        <v>0</v>
      </c>
      <c r="E16" s="104">
        <v>0</v>
      </c>
      <c r="F16" s="104">
        <v>0</v>
      </c>
      <c r="G16" s="104">
        <f t="shared" si="2"/>
        <v>0</v>
      </c>
    </row>
    <row r="17" spans="1:7" ht="12.75">
      <c r="A17" s="185" t="s">
        <v>447</v>
      </c>
      <c r="B17" s="104">
        <v>731975101.79</v>
      </c>
      <c r="C17" s="104">
        <v>-36684647.06</v>
      </c>
      <c r="D17" s="104">
        <f t="shared" si="1"/>
        <v>695290454.73</v>
      </c>
      <c r="E17" s="104">
        <v>297316413.81</v>
      </c>
      <c r="F17" s="104">
        <v>291621829.51000005</v>
      </c>
      <c r="G17" s="104">
        <f t="shared" si="2"/>
        <v>397974040.92</v>
      </c>
    </row>
    <row r="18" spans="1:7" ht="12.75">
      <c r="A18" s="185" t="s">
        <v>448</v>
      </c>
      <c r="B18" s="104">
        <v>0</v>
      </c>
      <c r="C18" s="104">
        <v>0</v>
      </c>
      <c r="D18" s="104">
        <f t="shared" si="1"/>
        <v>0</v>
      </c>
      <c r="E18" s="104">
        <v>0</v>
      </c>
      <c r="F18" s="104">
        <v>0</v>
      </c>
      <c r="G18" s="104">
        <f t="shared" si="2"/>
        <v>0</v>
      </c>
    </row>
    <row r="19" spans="1:7" ht="12.75">
      <c r="A19" s="185" t="s">
        <v>449</v>
      </c>
      <c r="B19" s="104">
        <v>571088806.62</v>
      </c>
      <c r="C19" s="104">
        <v>-16974372.32</v>
      </c>
      <c r="D19" s="104">
        <f t="shared" si="1"/>
        <v>554114434.3</v>
      </c>
      <c r="E19" s="104">
        <v>236241204.79</v>
      </c>
      <c r="F19" s="104">
        <v>223255908.94000003</v>
      </c>
      <c r="G19" s="104">
        <f t="shared" si="2"/>
        <v>317873229.51</v>
      </c>
    </row>
    <row r="20" spans="1:7" ht="12.75">
      <c r="A20" s="185" t="s">
        <v>450</v>
      </c>
      <c r="B20" s="104">
        <v>294206881.62</v>
      </c>
      <c r="C20" s="104">
        <v>10956870.34</v>
      </c>
      <c r="D20" s="104">
        <f t="shared" si="1"/>
        <v>305163751.96</v>
      </c>
      <c r="E20" s="104">
        <v>193558553.54000002</v>
      </c>
      <c r="F20" s="104">
        <v>173814698.24</v>
      </c>
      <c r="G20" s="104">
        <f t="shared" si="2"/>
        <v>111605198.41999996</v>
      </c>
    </row>
    <row r="21" spans="1:7" ht="12.75">
      <c r="A21" s="186"/>
      <c r="B21" s="104"/>
      <c r="C21" s="104"/>
      <c r="D21" s="104"/>
      <c r="E21" s="104"/>
      <c r="F21" s="104"/>
      <c r="G21" s="104"/>
    </row>
    <row r="22" spans="1:7" ht="12.75">
      <c r="A22" s="184" t="s">
        <v>451</v>
      </c>
      <c r="B22" s="114">
        <f>SUM(B23:B29)</f>
        <v>2813435174.3500004</v>
      </c>
      <c r="C22" s="114">
        <f>SUM(C23:C29)</f>
        <v>64968745.799999945</v>
      </c>
      <c r="D22" s="114">
        <f>SUM(D23:D29)</f>
        <v>2878403920.15</v>
      </c>
      <c r="E22" s="114">
        <f>SUM(E23:E29)</f>
        <v>1499102747.9</v>
      </c>
      <c r="F22" s="114">
        <f>SUM(F23:F29)</f>
        <v>1422999257.48</v>
      </c>
      <c r="G22" s="114">
        <f aca="true" t="shared" si="3" ref="G22:G29">D22-E22</f>
        <v>1379301172.25</v>
      </c>
    </row>
    <row r="23" spans="1:7" ht="12.75">
      <c r="A23" s="185" t="s">
        <v>452</v>
      </c>
      <c r="B23" s="104">
        <v>27306082.38</v>
      </c>
      <c r="C23" s="104">
        <v>-1128016.9</v>
      </c>
      <c r="D23" s="104">
        <f>B23+C23</f>
        <v>26178065.48</v>
      </c>
      <c r="E23" s="104">
        <v>10470280.65</v>
      </c>
      <c r="F23" s="104">
        <v>9784899.030000001</v>
      </c>
      <c r="G23" s="104">
        <f t="shared" si="3"/>
        <v>15707784.83</v>
      </c>
    </row>
    <row r="24" spans="1:7" ht="12.75">
      <c r="A24" s="185" t="s">
        <v>453</v>
      </c>
      <c r="B24" s="104">
        <v>211371085.58</v>
      </c>
      <c r="C24" s="104">
        <v>-1246558.540000081</v>
      </c>
      <c r="D24" s="104">
        <f aca="true" t="shared" si="4" ref="D24:D29">B24+C24</f>
        <v>210124527.03999993</v>
      </c>
      <c r="E24" s="104">
        <v>53869063.879999995</v>
      </c>
      <c r="F24" s="104">
        <v>51519632.05999994</v>
      </c>
      <c r="G24" s="104">
        <f t="shared" si="3"/>
        <v>156255463.15999994</v>
      </c>
    </row>
    <row r="25" spans="1:7" ht="12.75">
      <c r="A25" s="185" t="s">
        <v>454</v>
      </c>
      <c r="B25" s="104">
        <v>278808750</v>
      </c>
      <c r="C25" s="104">
        <v>0</v>
      </c>
      <c r="D25" s="104">
        <f t="shared" si="4"/>
        <v>278808750</v>
      </c>
      <c r="E25" s="104">
        <v>208213088.32999992</v>
      </c>
      <c r="F25" s="104">
        <v>200286872.20000005</v>
      </c>
      <c r="G25" s="104">
        <f t="shared" si="3"/>
        <v>70595661.67000008</v>
      </c>
    </row>
    <row r="26" spans="1:7" ht="12.75">
      <c r="A26" s="185" t="s">
        <v>455</v>
      </c>
      <c r="B26" s="104">
        <v>233865486.2</v>
      </c>
      <c r="C26" s="104">
        <v>-5046367.240000002</v>
      </c>
      <c r="D26" s="104">
        <f t="shared" si="4"/>
        <v>228819118.95999998</v>
      </c>
      <c r="E26" s="104">
        <v>142721537.63</v>
      </c>
      <c r="F26" s="104">
        <v>138068080.15</v>
      </c>
      <c r="G26" s="104">
        <f t="shared" si="3"/>
        <v>86097581.32999998</v>
      </c>
    </row>
    <row r="27" spans="1:7" ht="12.75">
      <c r="A27" s="185" t="s">
        <v>456</v>
      </c>
      <c r="B27" s="104">
        <v>1373295078.97</v>
      </c>
      <c r="C27" s="104">
        <v>37329322.17000002</v>
      </c>
      <c r="D27" s="104">
        <f t="shared" si="4"/>
        <v>1410624401.14</v>
      </c>
      <c r="E27" s="104">
        <v>741261322.2300005</v>
      </c>
      <c r="F27" s="104">
        <v>723168929.1300001</v>
      </c>
      <c r="G27" s="104">
        <f t="shared" si="3"/>
        <v>669363078.9099996</v>
      </c>
    </row>
    <row r="28" spans="1:7" ht="12.75">
      <c r="A28" s="185" t="s">
        <v>457</v>
      </c>
      <c r="B28" s="104">
        <v>688788691.22</v>
      </c>
      <c r="C28" s="104">
        <v>35060366.31000001</v>
      </c>
      <c r="D28" s="104">
        <f t="shared" si="4"/>
        <v>723849057.5300001</v>
      </c>
      <c r="E28" s="104">
        <v>342567455.17999995</v>
      </c>
      <c r="F28" s="104">
        <v>300170844.90999997</v>
      </c>
      <c r="G28" s="104">
        <f t="shared" si="3"/>
        <v>381281602.35000014</v>
      </c>
    </row>
    <row r="29" spans="1:7" ht="12.75">
      <c r="A29" s="185" t="s">
        <v>458</v>
      </c>
      <c r="B29" s="104">
        <v>0</v>
      </c>
      <c r="C29" s="104">
        <v>0</v>
      </c>
      <c r="D29" s="104">
        <f t="shared" si="4"/>
        <v>0</v>
      </c>
      <c r="E29" s="104">
        <v>0</v>
      </c>
      <c r="F29" s="104">
        <v>0</v>
      </c>
      <c r="G29" s="104">
        <f t="shared" si="3"/>
        <v>0</v>
      </c>
    </row>
    <row r="30" spans="1:7" ht="12.75">
      <c r="A30" s="186"/>
      <c r="B30" s="104"/>
      <c r="C30" s="104"/>
      <c r="D30" s="104"/>
      <c r="E30" s="104"/>
      <c r="F30" s="104"/>
      <c r="G30" s="104"/>
    </row>
    <row r="31" spans="1:7" ht="12.75">
      <c r="A31" s="184" t="s">
        <v>459</v>
      </c>
      <c r="B31" s="114">
        <f>SUM(B32:B40)</f>
        <v>539988292.94</v>
      </c>
      <c r="C31" s="114">
        <f>SUM(C32:C40)</f>
        <v>8785421.059999999</v>
      </c>
      <c r="D31" s="114">
        <f>SUM(D32:D40)</f>
        <v>548773714</v>
      </c>
      <c r="E31" s="114">
        <f>SUM(E32:E40)</f>
        <v>264961459.03999996</v>
      </c>
      <c r="F31" s="114">
        <f>SUM(F32:F40)</f>
        <v>257934938.14999998</v>
      </c>
      <c r="G31" s="114">
        <f aca="true" t="shared" si="5" ref="G31:G40">D31-E31</f>
        <v>283812254.96000004</v>
      </c>
    </row>
    <row r="32" spans="1:7" ht="12.75">
      <c r="A32" s="185" t="s">
        <v>460</v>
      </c>
      <c r="B32" s="104">
        <v>112910589.55</v>
      </c>
      <c r="C32" s="104">
        <v>-3639437.46</v>
      </c>
      <c r="D32" s="104">
        <f>B32+C32</f>
        <v>109271152.09</v>
      </c>
      <c r="E32" s="104">
        <v>42999912.6</v>
      </c>
      <c r="F32" s="104">
        <v>41602647.09</v>
      </c>
      <c r="G32" s="104">
        <f t="shared" si="5"/>
        <v>66271239.49</v>
      </c>
    </row>
    <row r="33" spans="1:7" ht="12.75">
      <c r="A33" s="185" t="s">
        <v>461</v>
      </c>
      <c r="B33" s="104">
        <v>101319385.48</v>
      </c>
      <c r="C33" s="104">
        <v>10132044.409999998</v>
      </c>
      <c r="D33" s="104">
        <f aca="true" t="shared" si="6" ref="D33:D40">B33+C33</f>
        <v>111451429.89</v>
      </c>
      <c r="E33" s="104">
        <v>55699450.53</v>
      </c>
      <c r="F33" s="104">
        <v>52986052.51</v>
      </c>
      <c r="G33" s="104">
        <f t="shared" si="5"/>
        <v>55751979.36</v>
      </c>
    </row>
    <row r="34" spans="1:7" ht="12.75">
      <c r="A34" s="185" t="s">
        <v>462</v>
      </c>
      <c r="B34" s="104">
        <v>0</v>
      </c>
      <c r="C34" s="104">
        <v>0</v>
      </c>
      <c r="D34" s="104">
        <f t="shared" si="6"/>
        <v>0</v>
      </c>
      <c r="E34" s="104">
        <v>0</v>
      </c>
      <c r="F34" s="104">
        <v>0</v>
      </c>
      <c r="G34" s="104">
        <f t="shared" si="5"/>
        <v>0</v>
      </c>
    </row>
    <row r="35" spans="1:7" ht="12.75">
      <c r="A35" s="185" t="s">
        <v>463</v>
      </c>
      <c r="B35" s="104">
        <v>0</v>
      </c>
      <c r="C35" s="104">
        <v>0</v>
      </c>
      <c r="D35" s="104">
        <f t="shared" si="6"/>
        <v>0</v>
      </c>
      <c r="E35" s="104">
        <v>0</v>
      </c>
      <c r="F35" s="104">
        <v>0</v>
      </c>
      <c r="G35" s="104">
        <f t="shared" si="5"/>
        <v>0</v>
      </c>
    </row>
    <row r="36" spans="1:7" ht="12.75">
      <c r="A36" s="185" t="s">
        <v>464</v>
      </c>
      <c r="B36" s="104">
        <v>108349709.11</v>
      </c>
      <c r="C36" s="104">
        <v>4140289.25</v>
      </c>
      <c r="D36" s="111">
        <f t="shared" si="6"/>
        <v>112489998.36</v>
      </c>
      <c r="E36" s="104">
        <v>33354310.419999994</v>
      </c>
      <c r="F36" s="104">
        <v>32730547.79</v>
      </c>
      <c r="G36" s="111">
        <f t="shared" si="5"/>
        <v>79135687.94</v>
      </c>
    </row>
    <row r="37" spans="1:7" ht="12.75">
      <c r="A37" s="185" t="s">
        <v>465</v>
      </c>
      <c r="B37" s="104">
        <v>0</v>
      </c>
      <c r="C37" s="104">
        <v>0</v>
      </c>
      <c r="D37" s="104">
        <f t="shared" si="6"/>
        <v>0</v>
      </c>
      <c r="E37" s="104">
        <v>0</v>
      </c>
      <c r="F37" s="104">
        <v>0</v>
      </c>
      <c r="G37" s="104">
        <f t="shared" si="5"/>
        <v>0</v>
      </c>
    </row>
    <row r="38" spans="1:7" ht="12.75">
      <c r="A38" s="185" t="s">
        <v>466</v>
      </c>
      <c r="B38" s="104">
        <v>208826158.8</v>
      </c>
      <c r="C38" s="104">
        <v>-1847475.1399999997</v>
      </c>
      <c r="D38" s="104">
        <f t="shared" si="6"/>
        <v>206978683.66000003</v>
      </c>
      <c r="E38" s="104">
        <v>129095306.17</v>
      </c>
      <c r="F38" s="104">
        <v>127803211.44</v>
      </c>
      <c r="G38" s="104">
        <f t="shared" si="5"/>
        <v>77883377.49000002</v>
      </c>
    </row>
    <row r="39" spans="1:7" ht="12.75">
      <c r="A39" s="185" t="s">
        <v>467</v>
      </c>
      <c r="B39" s="104">
        <v>8582450</v>
      </c>
      <c r="C39" s="104">
        <v>0</v>
      </c>
      <c r="D39" s="104">
        <f t="shared" si="6"/>
        <v>8582450</v>
      </c>
      <c r="E39" s="104">
        <v>3812479.32</v>
      </c>
      <c r="F39" s="104">
        <v>2812479.32</v>
      </c>
      <c r="G39" s="104">
        <f t="shared" si="5"/>
        <v>4769970.68</v>
      </c>
    </row>
    <row r="40" spans="1:7" ht="12.75">
      <c r="A40" s="185" t="s">
        <v>468</v>
      </c>
      <c r="B40" s="104">
        <v>0</v>
      </c>
      <c r="C40" s="104">
        <v>0</v>
      </c>
      <c r="D40" s="104">
        <f t="shared" si="6"/>
        <v>0</v>
      </c>
      <c r="E40" s="104">
        <v>0</v>
      </c>
      <c r="F40" s="104">
        <v>0</v>
      </c>
      <c r="G40" s="104">
        <f t="shared" si="5"/>
        <v>0</v>
      </c>
    </row>
    <row r="41" spans="1:7" ht="12.75">
      <c r="A41" s="186"/>
      <c r="B41" s="104"/>
      <c r="C41" s="104"/>
      <c r="D41" s="104"/>
      <c r="E41" s="104"/>
      <c r="F41" s="104"/>
      <c r="G41" s="104"/>
    </row>
    <row r="42" spans="1:7" ht="12.75">
      <c r="A42" s="184" t="s">
        <v>469</v>
      </c>
      <c r="B42" s="114">
        <f>SUM(B43:B46)</f>
        <v>2543365665</v>
      </c>
      <c r="C42" s="114">
        <f>SUM(C43:C46)</f>
        <v>5200274.4</v>
      </c>
      <c r="D42" s="114">
        <f>SUM(D43:D46)</f>
        <v>2548565939.4</v>
      </c>
      <c r="E42" s="114">
        <f>SUM(E43:E46)</f>
        <v>1259129635.69</v>
      </c>
      <c r="F42" s="114">
        <f>SUM(F43:F46)</f>
        <v>1247416917.3700001</v>
      </c>
      <c r="G42" s="114">
        <f>D42-E42</f>
        <v>1289436303.71</v>
      </c>
    </row>
    <row r="43" spans="1:7" ht="12.75">
      <c r="A43" s="185" t="s">
        <v>470</v>
      </c>
      <c r="B43" s="104">
        <v>426204128</v>
      </c>
      <c r="C43" s="104">
        <v>0</v>
      </c>
      <c r="D43" s="104">
        <f>B43+C43</f>
        <v>426204128</v>
      </c>
      <c r="E43" s="104">
        <v>187776497.76000002</v>
      </c>
      <c r="F43" s="104">
        <v>187776497.76000002</v>
      </c>
      <c r="G43" s="104">
        <f>D43-E43</f>
        <v>238427630.23999998</v>
      </c>
    </row>
    <row r="44" spans="1:7" ht="25.5">
      <c r="A44" s="187" t="s">
        <v>471</v>
      </c>
      <c r="B44" s="104">
        <v>2117161537</v>
      </c>
      <c r="C44" s="104">
        <v>5200274.4</v>
      </c>
      <c r="D44" s="104">
        <f>B44+C44</f>
        <v>2122361811.4</v>
      </c>
      <c r="E44" s="104">
        <v>1071353137.93</v>
      </c>
      <c r="F44" s="104">
        <v>1059640419.61</v>
      </c>
      <c r="G44" s="104">
        <f>D44-E44</f>
        <v>1051008673.4700001</v>
      </c>
    </row>
    <row r="45" spans="1:7" ht="12.75">
      <c r="A45" s="185" t="s">
        <v>472</v>
      </c>
      <c r="B45" s="104">
        <v>0</v>
      </c>
      <c r="C45" s="104">
        <v>0</v>
      </c>
      <c r="D45" s="104">
        <f>B45+C45</f>
        <v>0</v>
      </c>
      <c r="E45" s="104">
        <v>0</v>
      </c>
      <c r="F45" s="104">
        <v>0</v>
      </c>
      <c r="G45" s="104">
        <f>D45-E45</f>
        <v>0</v>
      </c>
    </row>
    <row r="46" spans="1:7" ht="12.75">
      <c r="A46" s="185" t="s">
        <v>473</v>
      </c>
      <c r="B46" s="104">
        <v>0</v>
      </c>
      <c r="C46" s="104">
        <v>0</v>
      </c>
      <c r="D46" s="104">
        <f>B46+C46</f>
        <v>0</v>
      </c>
      <c r="E46" s="104">
        <v>0</v>
      </c>
      <c r="F46" s="104">
        <v>0</v>
      </c>
      <c r="G46" s="104">
        <f>D46-E46</f>
        <v>0</v>
      </c>
    </row>
    <row r="47" spans="1:7" ht="12.75">
      <c r="A47" s="186"/>
      <c r="B47" s="104"/>
      <c r="C47" s="104"/>
      <c r="D47" s="104"/>
      <c r="E47" s="104"/>
      <c r="F47" s="104"/>
      <c r="G47" s="104"/>
    </row>
    <row r="48" spans="1:7" ht="12.75">
      <c r="A48" s="184" t="s">
        <v>474</v>
      </c>
      <c r="B48" s="114">
        <f>B49+B59+B68+B79</f>
        <v>11774804337</v>
      </c>
      <c r="C48" s="114">
        <f>C49+C59+C68+C79</f>
        <v>1283998226.4199998</v>
      </c>
      <c r="D48" s="114">
        <f>D49+D59+D68+D79</f>
        <v>13058802563.420002</v>
      </c>
      <c r="E48" s="114">
        <f>E49+E59+E68+E79</f>
        <v>6720957659.779999</v>
      </c>
      <c r="F48" s="114">
        <f>F49+F59+F68+F79</f>
        <v>6716761355.630001</v>
      </c>
      <c r="G48" s="114">
        <f aca="true" t="shared" si="7" ref="G48:G83">D48-E48</f>
        <v>6337844903.640003</v>
      </c>
    </row>
    <row r="49" spans="1:7" ht="12.75">
      <c r="A49" s="184" t="s">
        <v>442</v>
      </c>
      <c r="B49" s="114">
        <f>SUM(B50:B57)</f>
        <v>138465392</v>
      </c>
      <c r="C49" s="114">
        <f>SUM(C50:C57)</f>
        <v>140164181.57</v>
      </c>
      <c r="D49" s="114">
        <f>SUM(D50:D57)</f>
        <v>278629573.57</v>
      </c>
      <c r="E49" s="114">
        <f>SUM(E50:E57)</f>
        <v>214057212.56</v>
      </c>
      <c r="F49" s="114">
        <f>SUM(F50:F57)</f>
        <v>213717619.76</v>
      </c>
      <c r="G49" s="114">
        <f t="shared" si="7"/>
        <v>64572361.00999999</v>
      </c>
    </row>
    <row r="50" spans="1:7" ht="12.75">
      <c r="A50" s="185" t="s">
        <v>443</v>
      </c>
      <c r="B50" s="104">
        <v>0</v>
      </c>
      <c r="C50" s="104">
        <v>0</v>
      </c>
      <c r="D50" s="104">
        <f>B50+C50</f>
        <v>0</v>
      </c>
      <c r="E50" s="104">
        <v>0</v>
      </c>
      <c r="F50" s="104">
        <v>0</v>
      </c>
      <c r="G50" s="104">
        <f t="shared" si="7"/>
        <v>0</v>
      </c>
    </row>
    <row r="51" spans="1:7" ht="12.75">
      <c r="A51" s="185" t="s">
        <v>444</v>
      </c>
      <c r="B51" s="104">
        <v>2600000</v>
      </c>
      <c r="C51" s="104">
        <v>33791429.42</v>
      </c>
      <c r="D51" s="104">
        <f aca="true" t="shared" si="8" ref="D51:D57">B51+C51</f>
        <v>36391429.42</v>
      </c>
      <c r="E51" s="104">
        <v>28702752.02</v>
      </c>
      <c r="F51" s="104">
        <v>28363159.22</v>
      </c>
      <c r="G51" s="104">
        <f t="shared" si="7"/>
        <v>7688677.400000002</v>
      </c>
    </row>
    <row r="52" spans="1:7" ht="12.75">
      <c r="A52" s="185" t="s">
        <v>445</v>
      </c>
      <c r="B52" s="104">
        <v>1000000</v>
      </c>
      <c r="C52" s="104">
        <v>14827127.1</v>
      </c>
      <c r="D52" s="104">
        <f t="shared" si="8"/>
        <v>15827127.1</v>
      </c>
      <c r="E52" s="104">
        <v>15213431.1</v>
      </c>
      <c r="F52" s="104">
        <v>15213431.1</v>
      </c>
      <c r="G52" s="104">
        <f t="shared" si="7"/>
        <v>613696</v>
      </c>
    </row>
    <row r="53" spans="1:7" ht="12.75">
      <c r="A53" s="185" t="s">
        <v>446</v>
      </c>
      <c r="B53" s="104">
        <v>0</v>
      </c>
      <c r="C53" s="104">
        <v>0</v>
      </c>
      <c r="D53" s="104">
        <f t="shared" si="8"/>
        <v>0</v>
      </c>
      <c r="E53" s="104">
        <v>0</v>
      </c>
      <c r="F53" s="104">
        <v>0</v>
      </c>
      <c r="G53" s="104">
        <f t="shared" si="7"/>
        <v>0</v>
      </c>
    </row>
    <row r="54" spans="1:7" ht="12.75">
      <c r="A54" s="185" t="s">
        <v>447</v>
      </c>
      <c r="B54" s="104">
        <v>0</v>
      </c>
      <c r="C54" s="104">
        <v>33361249.65</v>
      </c>
      <c r="D54" s="104">
        <f t="shared" si="8"/>
        <v>33361249.65</v>
      </c>
      <c r="E54" s="104">
        <v>33361249.65</v>
      </c>
      <c r="F54" s="104">
        <v>33361249.65</v>
      </c>
      <c r="G54" s="104">
        <f t="shared" si="7"/>
        <v>0</v>
      </c>
    </row>
    <row r="55" spans="1:7" ht="12.75">
      <c r="A55" s="185" t="s">
        <v>448</v>
      </c>
      <c r="B55" s="104">
        <v>0</v>
      </c>
      <c r="C55" s="104">
        <v>0</v>
      </c>
      <c r="D55" s="104">
        <f t="shared" si="8"/>
        <v>0</v>
      </c>
      <c r="E55" s="104">
        <v>0</v>
      </c>
      <c r="F55" s="104">
        <v>0</v>
      </c>
      <c r="G55" s="104">
        <f t="shared" si="7"/>
        <v>0</v>
      </c>
    </row>
    <row r="56" spans="1:7" ht="12.75">
      <c r="A56" s="185" t="s">
        <v>449</v>
      </c>
      <c r="B56" s="104">
        <v>124865392</v>
      </c>
      <c r="C56" s="104">
        <v>52050965.97</v>
      </c>
      <c r="D56" s="104">
        <f t="shared" si="8"/>
        <v>176916357.97</v>
      </c>
      <c r="E56" s="104">
        <v>130716161.97</v>
      </c>
      <c r="F56" s="104">
        <v>130716161.97</v>
      </c>
      <c r="G56" s="104">
        <f t="shared" si="7"/>
        <v>46200196</v>
      </c>
    </row>
    <row r="57" spans="1:7" ht="12.75">
      <c r="A57" s="185" t="s">
        <v>450</v>
      </c>
      <c r="B57" s="104">
        <v>10000000</v>
      </c>
      <c r="C57" s="104">
        <v>6133409.43</v>
      </c>
      <c r="D57" s="104">
        <f t="shared" si="8"/>
        <v>16133409.43</v>
      </c>
      <c r="E57" s="104">
        <v>6063617.82</v>
      </c>
      <c r="F57" s="104">
        <v>6063617.82</v>
      </c>
      <c r="G57" s="104">
        <f t="shared" si="7"/>
        <v>10069791.61</v>
      </c>
    </row>
    <row r="58" spans="1:7" ht="12.75">
      <c r="A58" s="186"/>
      <c r="B58" s="104"/>
      <c r="C58" s="104"/>
      <c r="D58" s="104"/>
      <c r="E58" s="104"/>
      <c r="F58" s="104"/>
      <c r="G58" s="104"/>
    </row>
    <row r="59" spans="1:7" ht="12.75">
      <c r="A59" s="184" t="s">
        <v>451</v>
      </c>
      <c r="B59" s="114">
        <f>SUM(B60:B66)</f>
        <v>10013301585</v>
      </c>
      <c r="C59" s="114">
        <f>SUM(C60:C66)</f>
        <v>1099237157.34</v>
      </c>
      <c r="D59" s="114">
        <f>SUM(D60:D66)</f>
        <v>11112538742.340002</v>
      </c>
      <c r="E59" s="114">
        <f>SUM(E60:E66)</f>
        <v>5630881471.279999</v>
      </c>
      <c r="F59" s="114">
        <f>SUM(F60:F66)</f>
        <v>5627024759.93</v>
      </c>
      <c r="G59" s="114">
        <f t="shared" si="7"/>
        <v>5481657271.060003</v>
      </c>
    </row>
    <row r="60" spans="1:7" ht="12.75">
      <c r="A60" s="185" t="s">
        <v>452</v>
      </c>
      <c r="B60" s="104">
        <v>0</v>
      </c>
      <c r="C60" s="104">
        <v>633561.62</v>
      </c>
      <c r="D60" s="104">
        <f>B60+C60</f>
        <v>633561.62</v>
      </c>
      <c r="E60" s="104">
        <v>633561.62</v>
      </c>
      <c r="F60" s="104">
        <v>633561.62</v>
      </c>
      <c r="G60" s="104">
        <f t="shared" si="7"/>
        <v>0</v>
      </c>
    </row>
    <row r="61" spans="1:7" ht="12.75">
      <c r="A61" s="185" t="s">
        <v>453</v>
      </c>
      <c r="B61" s="104">
        <v>615804210</v>
      </c>
      <c r="C61" s="104">
        <v>561609716.85</v>
      </c>
      <c r="D61" s="104">
        <f aca="true" t="shared" si="9" ref="D61:D66">B61+C61</f>
        <v>1177413926.85</v>
      </c>
      <c r="E61" s="104">
        <v>588466490.84</v>
      </c>
      <c r="F61" s="104">
        <v>586694147.87</v>
      </c>
      <c r="G61" s="104">
        <f t="shared" si="7"/>
        <v>588947436.0099999</v>
      </c>
    </row>
    <row r="62" spans="1:7" ht="12.75">
      <c r="A62" s="185" t="s">
        <v>454</v>
      </c>
      <c r="B62" s="104">
        <v>1684317282</v>
      </c>
      <c r="C62" s="104">
        <v>112012776.17</v>
      </c>
      <c r="D62" s="104">
        <f t="shared" si="9"/>
        <v>1796330058.17</v>
      </c>
      <c r="E62" s="104">
        <v>909044460.75</v>
      </c>
      <c r="F62" s="104">
        <v>909044460.75</v>
      </c>
      <c r="G62" s="104">
        <f t="shared" si="7"/>
        <v>887285597.4200001</v>
      </c>
    </row>
    <row r="63" spans="1:7" ht="12.75">
      <c r="A63" s="185" t="s">
        <v>455</v>
      </c>
      <c r="B63" s="104">
        <v>0</v>
      </c>
      <c r="C63" s="104">
        <v>58623879.56</v>
      </c>
      <c r="D63" s="104">
        <f t="shared" si="9"/>
        <v>58623879.56</v>
      </c>
      <c r="E63" s="104">
        <v>52469174.85</v>
      </c>
      <c r="F63" s="104">
        <v>50384806.47</v>
      </c>
      <c r="G63" s="104">
        <f t="shared" si="7"/>
        <v>6154704.710000001</v>
      </c>
    </row>
    <row r="64" spans="1:7" ht="12.75">
      <c r="A64" s="185" t="s">
        <v>456</v>
      </c>
      <c r="B64" s="104">
        <v>7009612170</v>
      </c>
      <c r="C64" s="104">
        <v>323106390.27</v>
      </c>
      <c r="D64" s="104">
        <f t="shared" si="9"/>
        <v>7332718560.27</v>
      </c>
      <c r="E64" s="104">
        <v>3782298761.49</v>
      </c>
      <c r="F64" s="104">
        <v>3782298761.49</v>
      </c>
      <c r="G64" s="104">
        <f t="shared" si="7"/>
        <v>3550419798.7800007</v>
      </c>
    </row>
    <row r="65" spans="1:7" ht="12.75">
      <c r="A65" s="185" t="s">
        <v>457</v>
      </c>
      <c r="B65" s="104">
        <v>703567923</v>
      </c>
      <c r="C65" s="104">
        <v>43250832.87</v>
      </c>
      <c r="D65" s="104">
        <f t="shared" si="9"/>
        <v>746818755.87</v>
      </c>
      <c r="E65" s="104">
        <v>297969021.73</v>
      </c>
      <c r="F65" s="104">
        <v>297969021.73</v>
      </c>
      <c r="G65" s="104">
        <f t="shared" si="7"/>
        <v>448849734.14</v>
      </c>
    </row>
    <row r="66" spans="1:7" ht="12.75">
      <c r="A66" s="185" t="s">
        <v>458</v>
      </c>
      <c r="B66" s="104">
        <v>0</v>
      </c>
      <c r="C66" s="104">
        <v>0</v>
      </c>
      <c r="D66" s="104">
        <f t="shared" si="9"/>
        <v>0</v>
      </c>
      <c r="E66" s="104">
        <v>0</v>
      </c>
      <c r="F66" s="104">
        <v>0</v>
      </c>
      <c r="G66" s="104">
        <f t="shared" si="7"/>
        <v>0</v>
      </c>
    </row>
    <row r="67" spans="1:7" ht="12.75">
      <c r="A67" s="186"/>
      <c r="B67" s="104"/>
      <c r="C67" s="104"/>
      <c r="D67" s="104"/>
      <c r="E67" s="104"/>
      <c r="F67" s="104"/>
      <c r="G67" s="104"/>
    </row>
    <row r="68" spans="1:7" ht="12.75">
      <c r="A68" s="184" t="s">
        <v>459</v>
      </c>
      <c r="B68" s="114">
        <f>SUM(B69:B77)</f>
        <v>55113850</v>
      </c>
      <c r="C68" s="114">
        <f>SUM(C69:C77)</f>
        <v>44596887.51</v>
      </c>
      <c r="D68" s="114">
        <f>SUM(D69:D77)</f>
        <v>99710737.51</v>
      </c>
      <c r="E68" s="114">
        <f>SUM(E69:E77)</f>
        <v>30997767.46</v>
      </c>
      <c r="F68" s="114">
        <f>SUM(F69:F77)</f>
        <v>30997767.46</v>
      </c>
      <c r="G68" s="114">
        <f t="shared" si="7"/>
        <v>68712970.05000001</v>
      </c>
    </row>
    <row r="69" spans="1:7" ht="12.75">
      <c r="A69" s="185" t="s">
        <v>460</v>
      </c>
      <c r="B69" s="104">
        <v>40113850</v>
      </c>
      <c r="C69" s="104">
        <v>3731760.11</v>
      </c>
      <c r="D69" s="104">
        <f>B69+C69</f>
        <v>43845610.11</v>
      </c>
      <c r="E69" s="104">
        <v>19612552.11</v>
      </c>
      <c r="F69" s="104">
        <v>19612552.11</v>
      </c>
      <c r="G69" s="104">
        <f t="shared" si="7"/>
        <v>24233058</v>
      </c>
    </row>
    <row r="70" spans="1:7" ht="12.75">
      <c r="A70" s="185" t="s">
        <v>461</v>
      </c>
      <c r="B70" s="104">
        <v>15000000</v>
      </c>
      <c r="C70" s="104">
        <v>11279073.97</v>
      </c>
      <c r="D70" s="104">
        <f aca="true" t="shared" si="10" ref="D70:D77">B70+C70</f>
        <v>26279073.97</v>
      </c>
      <c r="E70" s="104">
        <v>1698376.97</v>
      </c>
      <c r="F70" s="104">
        <v>1698376.97</v>
      </c>
      <c r="G70" s="104">
        <f t="shared" si="7"/>
        <v>24580697</v>
      </c>
    </row>
    <row r="71" spans="1:7" ht="12.75">
      <c r="A71" s="185" t="s">
        <v>462</v>
      </c>
      <c r="B71" s="104">
        <v>0</v>
      </c>
      <c r="C71" s="104">
        <v>0</v>
      </c>
      <c r="D71" s="104">
        <f t="shared" si="10"/>
        <v>0</v>
      </c>
      <c r="E71" s="104">
        <v>0</v>
      </c>
      <c r="F71" s="104">
        <v>0</v>
      </c>
      <c r="G71" s="104">
        <f t="shared" si="7"/>
        <v>0</v>
      </c>
    </row>
    <row r="72" spans="1:7" ht="12.75">
      <c r="A72" s="185" t="s">
        <v>463</v>
      </c>
      <c r="B72" s="104">
        <v>0</v>
      </c>
      <c r="C72" s="104">
        <v>0</v>
      </c>
      <c r="D72" s="104">
        <f t="shared" si="10"/>
        <v>0</v>
      </c>
      <c r="E72" s="104">
        <v>0</v>
      </c>
      <c r="F72" s="104">
        <v>0</v>
      </c>
      <c r="G72" s="104">
        <f t="shared" si="7"/>
        <v>0</v>
      </c>
    </row>
    <row r="73" spans="1:7" ht="12.75">
      <c r="A73" s="185" t="s">
        <v>464</v>
      </c>
      <c r="B73" s="104">
        <v>0</v>
      </c>
      <c r="C73" s="104">
        <v>25130748.29</v>
      </c>
      <c r="D73" s="104">
        <f t="shared" si="10"/>
        <v>25130748.29</v>
      </c>
      <c r="E73" s="104">
        <v>6230918.24</v>
      </c>
      <c r="F73" s="104">
        <v>6230918.24</v>
      </c>
      <c r="G73" s="104">
        <f t="shared" si="7"/>
        <v>18899830.049999997</v>
      </c>
    </row>
    <row r="74" spans="1:7" ht="12.75">
      <c r="A74" s="185" t="s">
        <v>465</v>
      </c>
      <c r="B74" s="104">
        <v>0</v>
      </c>
      <c r="C74" s="104">
        <v>0</v>
      </c>
      <c r="D74" s="104">
        <f t="shared" si="10"/>
        <v>0</v>
      </c>
      <c r="E74" s="104">
        <v>0</v>
      </c>
      <c r="F74" s="104">
        <v>0</v>
      </c>
      <c r="G74" s="104">
        <f t="shared" si="7"/>
        <v>0</v>
      </c>
    </row>
    <row r="75" spans="1:7" ht="12.75">
      <c r="A75" s="185" t="s">
        <v>466</v>
      </c>
      <c r="B75" s="104">
        <v>0</v>
      </c>
      <c r="C75" s="104">
        <v>4455305.14</v>
      </c>
      <c r="D75" s="104">
        <f t="shared" si="10"/>
        <v>4455305.14</v>
      </c>
      <c r="E75" s="104">
        <v>3455920.14</v>
      </c>
      <c r="F75" s="104">
        <v>3455920.14</v>
      </c>
      <c r="G75" s="104">
        <f t="shared" si="7"/>
        <v>999384.9999999995</v>
      </c>
    </row>
    <row r="76" spans="1:7" ht="12.75">
      <c r="A76" s="185" t="s">
        <v>467</v>
      </c>
      <c r="B76" s="104">
        <v>0</v>
      </c>
      <c r="C76" s="104">
        <v>0</v>
      </c>
      <c r="D76" s="104">
        <f t="shared" si="10"/>
        <v>0</v>
      </c>
      <c r="E76" s="104">
        <v>0</v>
      </c>
      <c r="F76" s="104">
        <v>0</v>
      </c>
      <c r="G76" s="104">
        <f t="shared" si="7"/>
        <v>0</v>
      </c>
    </row>
    <row r="77" spans="1:7" ht="13.5" thickBot="1">
      <c r="A77" s="188" t="s">
        <v>468</v>
      </c>
      <c r="B77" s="189">
        <v>0</v>
      </c>
      <c r="C77" s="189">
        <v>0</v>
      </c>
      <c r="D77" s="189">
        <f t="shared" si="10"/>
        <v>0</v>
      </c>
      <c r="E77" s="189">
        <v>0</v>
      </c>
      <c r="F77" s="189">
        <v>0</v>
      </c>
      <c r="G77" s="189">
        <f t="shared" si="7"/>
        <v>0</v>
      </c>
    </row>
    <row r="78" spans="1:7" ht="12.75">
      <c r="A78" s="186"/>
      <c r="B78" s="104"/>
      <c r="C78" s="104"/>
      <c r="D78" s="104"/>
      <c r="E78" s="104"/>
      <c r="F78" s="104"/>
      <c r="G78" s="104"/>
    </row>
    <row r="79" spans="1:7" ht="12.75">
      <c r="A79" s="184" t="s">
        <v>469</v>
      </c>
      <c r="B79" s="114">
        <f>SUM(B80:B83)</f>
        <v>1567923510</v>
      </c>
      <c r="C79" s="114">
        <f>SUM(C80:C83)</f>
        <v>0</v>
      </c>
      <c r="D79" s="114">
        <f>SUM(D80:D83)</f>
        <v>1567923510</v>
      </c>
      <c r="E79" s="114">
        <f>SUM(E80:E83)</f>
        <v>845021208.48</v>
      </c>
      <c r="F79" s="114">
        <f>SUM(F80:F83)</f>
        <v>845021208.48</v>
      </c>
      <c r="G79" s="114">
        <f t="shared" si="7"/>
        <v>722902301.52</v>
      </c>
    </row>
    <row r="80" spans="1:7" ht="12.75">
      <c r="A80" s="185" t="s">
        <v>470</v>
      </c>
      <c r="B80" s="104">
        <v>160177517</v>
      </c>
      <c r="C80" s="104">
        <v>0</v>
      </c>
      <c r="D80" s="104">
        <f>B80+C80</f>
        <v>160177517</v>
      </c>
      <c r="E80" s="104">
        <v>81868986.6</v>
      </c>
      <c r="F80" s="104">
        <v>81868986.6</v>
      </c>
      <c r="G80" s="104">
        <f t="shared" si="7"/>
        <v>78308530.4</v>
      </c>
    </row>
    <row r="81" spans="1:7" ht="25.5">
      <c r="A81" s="187" t="s">
        <v>471</v>
      </c>
      <c r="B81" s="104">
        <v>1407745993</v>
      </c>
      <c r="C81" s="104">
        <v>0</v>
      </c>
      <c r="D81" s="104">
        <f>B81+C81</f>
        <v>1407745993</v>
      </c>
      <c r="E81" s="104">
        <v>763152221.88</v>
      </c>
      <c r="F81" s="104">
        <v>763152221.88</v>
      </c>
      <c r="G81" s="104">
        <f t="shared" si="7"/>
        <v>644593771.12</v>
      </c>
    </row>
    <row r="82" spans="1:7" ht="12.75">
      <c r="A82" s="185" t="s">
        <v>472</v>
      </c>
      <c r="B82" s="104">
        <v>0</v>
      </c>
      <c r="C82" s="104">
        <v>0</v>
      </c>
      <c r="D82" s="104">
        <f>B82+C82</f>
        <v>0</v>
      </c>
      <c r="E82" s="104">
        <v>0</v>
      </c>
      <c r="F82" s="104">
        <v>0</v>
      </c>
      <c r="G82" s="104">
        <f t="shared" si="7"/>
        <v>0</v>
      </c>
    </row>
    <row r="83" spans="1:7" ht="12.75">
      <c r="A83" s="185" t="s">
        <v>473</v>
      </c>
      <c r="B83" s="104">
        <v>0</v>
      </c>
      <c r="C83" s="104">
        <v>0</v>
      </c>
      <c r="D83" s="104">
        <f>B83+C83</f>
        <v>0</v>
      </c>
      <c r="E83" s="104">
        <v>0</v>
      </c>
      <c r="F83" s="104">
        <v>0</v>
      </c>
      <c r="G83" s="104">
        <f t="shared" si="7"/>
        <v>0</v>
      </c>
    </row>
    <row r="84" spans="1:7" ht="12.75">
      <c r="A84" s="186"/>
      <c r="B84" s="104"/>
      <c r="C84" s="104"/>
      <c r="D84" s="104"/>
      <c r="E84" s="104"/>
      <c r="F84" s="104"/>
      <c r="G84" s="104"/>
    </row>
    <row r="85" spans="1:7" ht="12.75">
      <c r="A85" s="184" t="s">
        <v>400</v>
      </c>
      <c r="B85" s="114">
        <f aca="true" t="shared" si="11" ref="B85:G85">B11+B48</f>
        <v>21035949278</v>
      </c>
      <c r="C85" s="114">
        <f t="shared" si="11"/>
        <v>1320379166.6099997</v>
      </c>
      <c r="D85" s="114">
        <f t="shared" si="11"/>
        <v>22356328444.61</v>
      </c>
      <c r="E85" s="114">
        <f t="shared" si="11"/>
        <v>11287379990.919998</v>
      </c>
      <c r="F85" s="114">
        <f t="shared" si="11"/>
        <v>11141399034.86</v>
      </c>
      <c r="G85" s="114">
        <f t="shared" si="11"/>
        <v>11068948453.690002</v>
      </c>
    </row>
    <row r="86" spans="1:7" ht="13.5" thickBot="1">
      <c r="A86" s="190"/>
      <c r="B86" s="191"/>
      <c r="C86" s="191"/>
      <c r="D86" s="191"/>
      <c r="E86" s="191"/>
      <c r="F86" s="191"/>
      <c r="G86" s="191"/>
    </row>
    <row r="88" spans="2:7" ht="12.75">
      <c r="B88" s="82"/>
      <c r="C88" s="82"/>
      <c r="D88" s="82"/>
      <c r="E88" s="82"/>
      <c r="F88" s="82"/>
      <c r="G88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28125" style="1" bestFit="1" customWidth="1"/>
    <col min="9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43"/>
    </row>
    <row r="3" spans="2:8" ht="12.75">
      <c r="B3" s="227" t="s">
        <v>319</v>
      </c>
      <c r="C3" s="228"/>
      <c r="D3" s="228"/>
      <c r="E3" s="228"/>
      <c r="F3" s="228"/>
      <c r="G3" s="228"/>
      <c r="H3" s="244"/>
    </row>
    <row r="4" spans="2:8" ht="12.75">
      <c r="B4" s="227" t="s">
        <v>475</v>
      </c>
      <c r="C4" s="228"/>
      <c r="D4" s="228"/>
      <c r="E4" s="228"/>
      <c r="F4" s="228"/>
      <c r="G4" s="228"/>
      <c r="H4" s="244"/>
    </row>
    <row r="5" spans="2:8" ht="12.75">
      <c r="B5" s="227" t="s">
        <v>125</v>
      </c>
      <c r="C5" s="228"/>
      <c r="D5" s="228"/>
      <c r="E5" s="228"/>
      <c r="F5" s="228"/>
      <c r="G5" s="228"/>
      <c r="H5" s="244"/>
    </row>
    <row r="6" spans="2:8" ht="13.5" thickBot="1">
      <c r="B6" s="230" t="s">
        <v>1</v>
      </c>
      <c r="C6" s="231"/>
      <c r="D6" s="231"/>
      <c r="E6" s="231"/>
      <c r="F6" s="231"/>
      <c r="G6" s="231"/>
      <c r="H6" s="245"/>
    </row>
    <row r="7" spans="2:8" ht="13.5" thickBot="1">
      <c r="B7" s="237" t="s">
        <v>2</v>
      </c>
      <c r="C7" s="251" t="s">
        <v>321</v>
      </c>
      <c r="D7" s="252"/>
      <c r="E7" s="252"/>
      <c r="F7" s="252"/>
      <c r="G7" s="253"/>
      <c r="H7" s="235" t="s">
        <v>322</v>
      </c>
    </row>
    <row r="8" spans="2:8" ht="26.25" thickBot="1">
      <c r="B8" s="238"/>
      <c r="C8" s="33" t="s">
        <v>212</v>
      </c>
      <c r="D8" s="33" t="s">
        <v>323</v>
      </c>
      <c r="E8" s="33" t="s">
        <v>324</v>
      </c>
      <c r="F8" s="33" t="s">
        <v>476</v>
      </c>
      <c r="G8" s="33" t="s">
        <v>229</v>
      </c>
      <c r="H8" s="236"/>
    </row>
    <row r="9" spans="2:8" ht="12.75">
      <c r="B9" s="192" t="s">
        <v>477</v>
      </c>
      <c r="C9" s="178">
        <f>C10+C11+C12+C15+C16+C19</f>
        <v>2851994584.29</v>
      </c>
      <c r="D9" s="178">
        <f>D10+D11+D12+D15+D16+D19</f>
        <v>-93049614.5</v>
      </c>
      <c r="E9" s="178">
        <f>E10+E11+E12+E15+E16+E19</f>
        <v>2758944969.79</v>
      </c>
      <c r="F9" s="178">
        <f>F10+F11+F12+F15+F16+F19</f>
        <v>1070926039.37</v>
      </c>
      <c r="G9" s="178">
        <f>G10+G11+G12+G15+G16+G19</f>
        <v>1069326608.9599999</v>
      </c>
      <c r="H9" s="174">
        <f>E9-F9</f>
        <v>1688018930.42</v>
      </c>
    </row>
    <row r="10" spans="2:8" ht="20.25" customHeight="1">
      <c r="B10" s="154" t="s">
        <v>478</v>
      </c>
      <c r="C10" s="25">
        <v>1545704136.1499999</v>
      </c>
      <c r="D10" s="25">
        <v>-41328329.54000001</v>
      </c>
      <c r="E10" s="17">
        <f>C10+D10</f>
        <v>1504375806.61</v>
      </c>
      <c r="F10" s="17">
        <v>527431639.46000004</v>
      </c>
      <c r="G10" s="17">
        <v>526296924.98</v>
      </c>
      <c r="H10" s="17">
        <f aca="true" t="shared" si="0" ref="H10:H31">E10-F10</f>
        <v>976944167.1499999</v>
      </c>
    </row>
    <row r="11" spans="2:8" ht="12.75">
      <c r="B11" s="154" t="s">
        <v>479</v>
      </c>
      <c r="C11" s="25">
        <v>751201237.32</v>
      </c>
      <c r="D11" s="25">
        <v>32879421.48</v>
      </c>
      <c r="E11" s="17">
        <f>C11+D11</f>
        <v>784080658.8000001</v>
      </c>
      <c r="F11" s="17">
        <v>343916022.25</v>
      </c>
      <c r="G11" s="17">
        <v>343863781.32</v>
      </c>
      <c r="H11" s="17">
        <f t="shared" si="0"/>
        <v>440164636.5500001</v>
      </c>
    </row>
    <row r="12" spans="2:8" ht="12.75">
      <c r="B12" s="154" t="s">
        <v>480</v>
      </c>
      <c r="C12" s="25">
        <v>0</v>
      </c>
      <c r="D12" s="25">
        <v>0</v>
      </c>
      <c r="E12" s="25">
        <f>SUM(E13:E14)</f>
        <v>0</v>
      </c>
      <c r="F12" s="25">
        <v>0</v>
      </c>
      <c r="G12" s="25">
        <v>0</v>
      </c>
      <c r="H12" s="17">
        <f t="shared" si="0"/>
        <v>0</v>
      </c>
    </row>
    <row r="13" spans="2:8" ht="12.75">
      <c r="B13" s="18" t="s">
        <v>481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482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54" t="s">
        <v>483</v>
      </c>
      <c r="C15" s="25">
        <v>555089210.82</v>
      </c>
      <c r="D15" s="25">
        <v>-84600706.44</v>
      </c>
      <c r="E15" s="17">
        <f>C15+D15</f>
        <v>470488504.38000005</v>
      </c>
      <c r="F15" s="17">
        <v>199578377.66</v>
      </c>
      <c r="G15" s="17">
        <v>199165902.66</v>
      </c>
      <c r="H15" s="17">
        <f>E15-F15</f>
        <v>270910126.72</v>
      </c>
    </row>
    <row r="16" spans="2:8" ht="25.5">
      <c r="B16" s="154" t="s">
        <v>484</v>
      </c>
      <c r="C16" s="25"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485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486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54" t="s">
        <v>487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7" customFormat="1" ht="12.75">
      <c r="B20" s="193"/>
      <c r="C20" s="194"/>
      <c r="D20" s="195"/>
      <c r="E20" s="195"/>
      <c r="F20" s="195"/>
      <c r="G20" s="195"/>
      <c r="H20" s="196"/>
    </row>
    <row r="21" spans="2:8" ht="12.75">
      <c r="B21" s="192" t="s">
        <v>488</v>
      </c>
      <c r="C21" s="178">
        <f>C22+C23+C24+C27+C28+C31</f>
        <v>0</v>
      </c>
      <c r="D21" s="178">
        <f>D22+D23+D24+D27+D28+D31</f>
        <v>381279653.56</v>
      </c>
      <c r="E21" s="178">
        <f>E22+E23+E24+E27+E28+E31</f>
        <v>381279653.56</v>
      </c>
      <c r="F21" s="178">
        <f>F22+F23+F24+F27+F28+F31</f>
        <v>256825298.89999998</v>
      </c>
      <c r="G21" s="178">
        <f>G22+G23+G24+G27+G28+G31</f>
        <v>256825298.89999998</v>
      </c>
      <c r="H21" s="174">
        <f t="shared" si="0"/>
        <v>124454354.66000003</v>
      </c>
    </row>
    <row r="22" spans="2:8" ht="18.75" customHeight="1">
      <c r="B22" s="154" t="s">
        <v>478</v>
      </c>
      <c r="C22" s="25">
        <v>0</v>
      </c>
      <c r="D22" s="17">
        <v>288661936</v>
      </c>
      <c r="E22" s="17">
        <f>C22+D22</f>
        <v>288661936</v>
      </c>
      <c r="F22" s="17">
        <v>177709595.39</v>
      </c>
      <c r="G22" s="17">
        <v>177709595.39</v>
      </c>
      <c r="H22" s="17">
        <f t="shared" si="0"/>
        <v>110952340.61000001</v>
      </c>
    </row>
    <row r="23" spans="2:8" ht="12.75">
      <c r="B23" s="154" t="s">
        <v>479</v>
      </c>
      <c r="C23" s="25">
        <v>0</v>
      </c>
      <c r="D23" s="17">
        <v>65178037.86</v>
      </c>
      <c r="E23" s="17">
        <f>C23+D23</f>
        <v>65178037.86</v>
      </c>
      <c r="F23" s="17">
        <v>51676023.81</v>
      </c>
      <c r="G23" s="17">
        <v>51676023.81</v>
      </c>
      <c r="H23" s="17">
        <f t="shared" si="0"/>
        <v>13502014.049999997</v>
      </c>
    </row>
    <row r="24" spans="2:8" ht="12.75">
      <c r="B24" s="154" t="s">
        <v>480</v>
      </c>
      <c r="C24" s="25">
        <v>0</v>
      </c>
      <c r="D24" s="25">
        <v>0</v>
      </c>
      <c r="E24" s="25">
        <f>SUM(E25:E26)</f>
        <v>0</v>
      </c>
      <c r="F24" s="25">
        <v>0</v>
      </c>
      <c r="G24" s="25">
        <v>0</v>
      </c>
      <c r="H24" s="17">
        <f t="shared" si="0"/>
        <v>0</v>
      </c>
    </row>
    <row r="25" spans="2:8" ht="12.75">
      <c r="B25" s="18" t="s">
        <v>481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482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54" t="s">
        <v>483</v>
      </c>
      <c r="C27" s="25">
        <v>0</v>
      </c>
      <c r="D27" s="17">
        <v>27439679.7</v>
      </c>
      <c r="E27" s="17">
        <f>C27+D27</f>
        <v>27439679.7</v>
      </c>
      <c r="F27" s="17">
        <v>27439679.7</v>
      </c>
      <c r="G27" s="17">
        <v>27439679.7</v>
      </c>
      <c r="H27" s="17">
        <f t="shared" si="0"/>
        <v>0</v>
      </c>
    </row>
    <row r="28" spans="2:8" ht="25.5">
      <c r="B28" s="154" t="s">
        <v>484</v>
      </c>
      <c r="C28" s="25"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485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486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54" t="s">
        <v>487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192" t="s">
        <v>489</v>
      </c>
      <c r="C32" s="178">
        <f aca="true" t="shared" si="1" ref="C32:H32">C9+C21</f>
        <v>2851994584.29</v>
      </c>
      <c r="D32" s="178">
        <f t="shared" si="1"/>
        <v>288230039.06</v>
      </c>
      <c r="E32" s="178">
        <f t="shared" si="1"/>
        <v>3140224623.35</v>
      </c>
      <c r="F32" s="178">
        <f t="shared" si="1"/>
        <v>1327751338.27</v>
      </c>
      <c r="G32" s="178">
        <f>G9+G21</f>
        <v>1326151907.86</v>
      </c>
      <c r="H32" s="178">
        <f t="shared" si="1"/>
        <v>1812473285.0800002</v>
      </c>
    </row>
    <row r="33" spans="2:8" ht="13.5" thickBot="1">
      <c r="B33" s="198"/>
      <c r="C33" s="199"/>
      <c r="D33" s="200"/>
      <c r="E33" s="200"/>
      <c r="F33" s="200"/>
      <c r="G33" s="200"/>
      <c r="H33" s="200"/>
    </row>
    <row r="35" ht="12.75">
      <c r="G35" s="201"/>
    </row>
    <row r="36" ht="12.75">
      <c r="G36" s="82"/>
    </row>
    <row r="37" ht="12.75">
      <c r="G37" s="8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67" r:id="rId1"/>
  <ignoredErrors>
    <ignoredError sqref="E12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2018-07-25T23:24:00Z</cp:lastPrinted>
  <dcterms:created xsi:type="dcterms:W3CDTF">2016-10-11T18:36:49Z</dcterms:created>
  <dcterms:modified xsi:type="dcterms:W3CDTF">2018-08-14T16:07:26Z</dcterms:modified>
  <cp:category/>
  <cp:version/>
  <cp:contentType/>
  <cp:contentStatus/>
</cp:coreProperties>
</file>